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4" activeTab="6"/>
  </bookViews>
  <sheets>
    <sheet name="Sheet2" sheetId="5" state="hidden" r:id="rId1"/>
    <sheet name="2017年固定资产折旧表" sheetId="6" r:id="rId2"/>
    <sheet name="2018年固定资产折旧表" sheetId="7" r:id="rId3"/>
    <sheet name="2019年固定资产折旧表" sheetId="8" r:id="rId4"/>
    <sheet name="2020年固定资产折旧表" sheetId="9" r:id="rId5"/>
    <sheet name="2021年固定资产折旧表" sheetId="12" r:id="rId6"/>
    <sheet name="2022年固定资产折旧表 " sheetId="13" r:id="rId7"/>
    <sheet name="一期决算" sheetId="2" r:id="rId8"/>
  </sheets>
  <definedNames>
    <definedName name="_xlnm._FilterDatabase" localSheetId="1" hidden="1">'2017年固定资产折旧表'!$A$3:$N$422</definedName>
    <definedName name="_xlnm._FilterDatabase" localSheetId="2" hidden="1">'2018年固定资产折旧表'!$A$3:$N$428</definedName>
    <definedName name="_xlnm._FilterDatabase" localSheetId="3" hidden="1">'2019年固定资产折旧表'!$A$3:$O$428</definedName>
    <definedName name="_xlnm._FilterDatabase" localSheetId="4" hidden="1">'2020年固定资产折旧表'!$A$2:$N$433</definedName>
    <definedName name="_xlnm._FilterDatabase" localSheetId="5" hidden="1">'2021年固定资产折旧表'!$A$2:$N$438</definedName>
    <definedName name="_xlnm._FilterDatabase" localSheetId="6" hidden="1">'2022年固定资产折旧表 '!$A$2:$N$451</definedName>
    <definedName name="_xlnm._FilterDatabase" localSheetId="7" hidden="1">一期决算!$A$3:$W$401</definedName>
    <definedName name="办公设备及其他">Sheet2!$K$2:$K$3</definedName>
    <definedName name="电气设备及配套">Sheet2!$D$2:$D$6</definedName>
    <definedName name="房屋建筑">Sheet2!$A$2:$A$4</definedName>
    <definedName name="工艺管道及附属设备">Sheet2!$H$2:$H$4</definedName>
    <definedName name="构筑物">Sheet2!$B$2:$B$4</definedName>
    <definedName name="机器设备及配套">Sheet2!$C$2:$C$29</definedName>
    <definedName name="计量设备">Sheet2!$I$2:$I$4</definedName>
    <definedName name="监控设备">Sheet2!$E$2:$E$6</definedName>
    <definedName name="截污干管">Sheet2!$G$2:$G$4</definedName>
    <definedName name="水质检测设备">Sheet2!$F$2:$F$5</definedName>
    <definedName name="运输设备">Sheet2!$J$2:$J$3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<sst xmlns="http://schemas.openxmlformats.org/spreadsheetml/2006/main" count="20975" uniqueCount="961">
  <si>
    <t>房屋建筑</t>
  </si>
  <si>
    <t>构筑物</t>
  </si>
  <si>
    <t>机器设备及配套</t>
  </si>
  <si>
    <t>电气设备及配套</t>
  </si>
  <si>
    <t>监控设备</t>
  </si>
  <si>
    <t>水质检测设备</t>
  </si>
  <si>
    <t>截污干管</t>
  </si>
  <si>
    <t>工艺管道及附属设备</t>
  </si>
  <si>
    <t>计量设备</t>
  </si>
  <si>
    <t>运输设备</t>
  </si>
  <si>
    <t>办公设备及其他</t>
  </si>
  <si>
    <t>（一）生产用房（腐蚀性、强震性）</t>
  </si>
  <si>
    <t>（一）非生产构筑物</t>
  </si>
  <si>
    <t>（一）水泵</t>
  </si>
  <si>
    <t>（一）变压器及高压电缆</t>
  </si>
  <si>
    <t>（一）进出水COD在线监测仪</t>
  </si>
  <si>
    <t>（一）可见分光光度计</t>
  </si>
  <si>
    <t>（一）钢管</t>
  </si>
  <si>
    <t>（一）PE管</t>
  </si>
  <si>
    <t>（一）40-50mm流量计</t>
  </si>
  <si>
    <t>（一）施工及维护车辆</t>
  </si>
  <si>
    <t>（一）办公类电子设备</t>
  </si>
  <si>
    <t>（二）非生产用房</t>
  </si>
  <si>
    <t>（二）腐蚀性生产构筑物</t>
  </si>
  <si>
    <t>（二）水下推流搅拌设备</t>
  </si>
  <si>
    <t>（二）高压配电柜及配套电器元件</t>
  </si>
  <si>
    <t>（二）进出水氨氮在线监测仪</t>
  </si>
  <si>
    <t>（二）COD快速测定仪</t>
  </si>
  <si>
    <t>（二）水泥管</t>
  </si>
  <si>
    <t>（二）PPR管</t>
  </si>
  <si>
    <t>（二）100-150mm流量计</t>
  </si>
  <si>
    <t>（二）办公车辆</t>
  </si>
  <si>
    <t>（二）办公家具及其他用品</t>
  </si>
  <si>
    <t>（三）简易房</t>
  </si>
  <si>
    <t>（三）非腐蚀性生产构筑物</t>
  </si>
  <si>
    <t>（三）除渣设备</t>
  </si>
  <si>
    <t>（三）低压配电柜及配套电器元件</t>
  </si>
  <si>
    <t>（三）中控平台及配套</t>
  </si>
  <si>
    <t>（三）溶解氧仪</t>
  </si>
  <si>
    <t>（三）玻钢管</t>
  </si>
  <si>
    <t>（三）钢管</t>
  </si>
  <si>
    <t>（三）200及200mm以上流量计</t>
  </si>
  <si>
    <t>（四）表面曝气设备</t>
  </si>
  <si>
    <t>（四）低压控制柜及配套电器元件</t>
  </si>
  <si>
    <t>（四）探测仪表及配套传导设备</t>
  </si>
  <si>
    <t>（四）其他辅助设备</t>
  </si>
  <si>
    <t>（五）刮渣吸泥设备</t>
  </si>
  <si>
    <t>（五）低压配套电缆及辅助设备</t>
  </si>
  <si>
    <t>（五）安全监控设备及配套</t>
  </si>
  <si>
    <t>（六）加药、脱泥设备</t>
  </si>
  <si>
    <t>（七）紫外线消毒设备</t>
  </si>
  <si>
    <t>二氧化氯消毒设备</t>
  </si>
  <si>
    <t>鼓风机</t>
  </si>
  <si>
    <t>带式污泥浓缩脱水机</t>
  </si>
  <si>
    <t>离心污泥脱水机</t>
  </si>
  <si>
    <t>板框污泥脱水机</t>
  </si>
  <si>
    <t>叠螺式污泥脱水机</t>
  </si>
  <si>
    <t>水下推流器</t>
  </si>
  <si>
    <t>粗格栅除污机</t>
  </si>
  <si>
    <t>细格栅除污机</t>
  </si>
  <si>
    <t>钟式沉砂池 搅拌机</t>
  </si>
  <si>
    <t>曝气沉砂池 行车</t>
  </si>
  <si>
    <t>螺旋输送机</t>
  </si>
  <si>
    <t>砂水分离机</t>
  </si>
  <si>
    <t>空气提砂机</t>
  </si>
  <si>
    <t>旋转式滗水器</t>
  </si>
  <si>
    <t>纤维盘式过滤机</t>
  </si>
  <si>
    <t>不锈钢盘式过滤机</t>
  </si>
  <si>
    <t>闸阀</t>
  </si>
  <si>
    <t>蝶阀</t>
  </si>
  <si>
    <t>截止阀</t>
  </si>
  <si>
    <t>锥形阀</t>
  </si>
  <si>
    <r>
      <rPr>
        <b/>
        <sz val="24"/>
        <color theme="1"/>
        <rFont val="Times New Roman"/>
        <charset val="134"/>
      </rPr>
      <t>2017</t>
    </r>
    <r>
      <rPr>
        <b/>
        <sz val="24"/>
        <color theme="1"/>
        <rFont val="宋体"/>
        <charset val="134"/>
      </rPr>
      <t>年固定资产折旧表</t>
    </r>
  </si>
  <si>
    <r>
      <rPr>
        <b/>
        <sz val="9"/>
        <color indexed="62"/>
        <rFont val="宋体"/>
        <charset val="134"/>
      </rPr>
      <t>序号</t>
    </r>
  </si>
  <si>
    <r>
      <rPr>
        <b/>
        <sz val="9"/>
        <color indexed="62"/>
        <rFont val="宋体"/>
        <charset val="134"/>
      </rPr>
      <t>资产名称</t>
    </r>
  </si>
  <si>
    <r>
      <rPr>
        <b/>
        <sz val="9"/>
        <color indexed="62"/>
        <rFont val="宋体"/>
        <charset val="134"/>
      </rPr>
      <t>资产类别</t>
    </r>
  </si>
  <si>
    <r>
      <rPr>
        <b/>
        <sz val="9"/>
        <color indexed="62"/>
        <rFont val="宋体"/>
        <charset val="134"/>
      </rPr>
      <t>类别明细</t>
    </r>
  </si>
  <si>
    <r>
      <rPr>
        <b/>
        <sz val="9"/>
        <color indexed="62"/>
        <rFont val="宋体"/>
        <charset val="134"/>
      </rPr>
      <t>原值</t>
    </r>
  </si>
  <si>
    <r>
      <rPr>
        <b/>
        <sz val="9"/>
        <color indexed="62"/>
        <rFont val="宋体"/>
        <charset val="134"/>
      </rPr>
      <t>折旧方法</t>
    </r>
  </si>
  <si>
    <r>
      <rPr>
        <b/>
        <sz val="9"/>
        <color indexed="62"/>
        <rFont val="宋体"/>
        <charset val="134"/>
      </rPr>
      <t>折旧开始日期</t>
    </r>
  </si>
  <si>
    <r>
      <rPr>
        <b/>
        <sz val="9"/>
        <color indexed="62"/>
        <rFont val="宋体"/>
        <charset val="134"/>
      </rPr>
      <t>折旧年数</t>
    </r>
  </si>
  <si>
    <t>已计提期</t>
  </si>
  <si>
    <r>
      <rPr>
        <b/>
        <sz val="9"/>
        <color indexed="62"/>
        <rFont val="Times New Roman"/>
        <charset val="134"/>
      </rPr>
      <t>2017</t>
    </r>
    <r>
      <rPr>
        <b/>
        <sz val="9"/>
        <color indexed="62"/>
        <rFont val="宋体"/>
        <charset val="134"/>
      </rPr>
      <t>年折旧</t>
    </r>
  </si>
  <si>
    <r>
      <rPr>
        <b/>
        <sz val="9"/>
        <color indexed="62"/>
        <rFont val="宋体"/>
        <charset val="134"/>
      </rPr>
      <t>累计折旧</t>
    </r>
  </si>
  <si>
    <r>
      <rPr>
        <b/>
        <sz val="9"/>
        <color indexed="62"/>
        <rFont val="宋体"/>
        <charset val="134"/>
      </rPr>
      <t>净值</t>
    </r>
  </si>
  <si>
    <r>
      <rPr>
        <b/>
        <sz val="9"/>
        <rFont val="宋体"/>
        <charset val="134"/>
      </rPr>
      <t>净残值率</t>
    </r>
  </si>
  <si>
    <r>
      <rPr>
        <b/>
        <sz val="9"/>
        <rFont val="宋体"/>
        <charset val="134"/>
      </rPr>
      <t>净残值</t>
    </r>
  </si>
  <si>
    <t>数据来源</t>
  </si>
  <si>
    <t>1</t>
  </si>
  <si>
    <t>干式变压器</t>
  </si>
  <si>
    <r>
      <rPr>
        <sz val="9"/>
        <color indexed="8"/>
        <rFont val="宋体"/>
        <charset val="134"/>
      </rPr>
      <t>平均年限法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一</t>
    </r>
    <r>
      <rPr>
        <sz val="9"/>
        <color indexed="8"/>
        <rFont val="Times New Roman"/>
        <charset val="134"/>
      </rPr>
      <t>)</t>
    </r>
  </si>
  <si>
    <t>2012年1月</t>
  </si>
  <si>
    <t>一期决算报告</t>
  </si>
  <si>
    <t>2</t>
  </si>
  <si>
    <t>高压成套单母线柜</t>
  </si>
  <si>
    <t>3</t>
  </si>
  <si>
    <t>4</t>
  </si>
  <si>
    <t>5</t>
  </si>
  <si>
    <t>6</t>
  </si>
  <si>
    <t>低压开关柜</t>
  </si>
  <si>
    <t>7</t>
  </si>
  <si>
    <t>8</t>
  </si>
  <si>
    <t>9</t>
  </si>
  <si>
    <t>10</t>
  </si>
  <si>
    <t>铜母线（单相）</t>
  </si>
  <si>
    <t>11</t>
  </si>
  <si>
    <t>12</t>
  </si>
  <si>
    <t>槽钢基础制作安装</t>
  </si>
  <si>
    <t>13</t>
  </si>
  <si>
    <t>嵌入式配电箱</t>
  </si>
  <si>
    <t>14</t>
  </si>
  <si>
    <t>15</t>
  </si>
  <si>
    <t>16</t>
  </si>
  <si>
    <t>接地极接地装置</t>
  </si>
  <si>
    <t>17</t>
  </si>
  <si>
    <t>接地母线接地装置</t>
  </si>
  <si>
    <t>18</t>
  </si>
  <si>
    <t>角钢基础制作安装</t>
  </si>
  <si>
    <t>19</t>
  </si>
  <si>
    <t>铜芯电力电缆YJV-4*4mm2</t>
  </si>
  <si>
    <t>20</t>
  </si>
  <si>
    <t>铜芯电力电缆YJV-5*4mm2</t>
  </si>
  <si>
    <t>21</t>
  </si>
  <si>
    <t>铜芯电力电缆YJV-5*6mm2</t>
  </si>
  <si>
    <t>22</t>
  </si>
  <si>
    <t>铜芯电力电缆YJV-5*16mm2</t>
  </si>
  <si>
    <t>23</t>
  </si>
  <si>
    <t>铜芯电力电缆YJV-4*25+1*16mm2</t>
  </si>
  <si>
    <t>24</t>
  </si>
  <si>
    <t>铜芯电力电缆YJV-4*185+1*95mm2</t>
  </si>
  <si>
    <t>25</t>
  </si>
  <si>
    <t>交流送配电装置系统</t>
  </si>
  <si>
    <t>26</t>
  </si>
  <si>
    <t>母线系统</t>
  </si>
  <si>
    <t>27</t>
  </si>
  <si>
    <t>电缆泄露试验</t>
  </si>
  <si>
    <t>28</t>
  </si>
  <si>
    <t>钢管敷设DN25</t>
  </si>
  <si>
    <t>29</t>
  </si>
  <si>
    <t>钢管电缆保护管DN50</t>
  </si>
  <si>
    <t>30</t>
  </si>
  <si>
    <t>钢管电缆保护管DN80</t>
  </si>
  <si>
    <t>31</t>
  </si>
  <si>
    <t>钢管电缆保护管DN100</t>
  </si>
  <si>
    <t>32</t>
  </si>
  <si>
    <t>挖管沟土方</t>
  </si>
  <si>
    <t>33</t>
  </si>
  <si>
    <t>室外电缆沟1000*900</t>
  </si>
  <si>
    <t>34</t>
  </si>
  <si>
    <t>厌氧池池及氧化沟电缆沟1000*500</t>
  </si>
  <si>
    <t>35</t>
  </si>
  <si>
    <t>配电室电缆沟800*700</t>
  </si>
  <si>
    <t>36</t>
  </si>
  <si>
    <t>37</t>
  </si>
  <si>
    <t>铜芯电力电缆 YJV-5*10</t>
  </si>
  <si>
    <t>38</t>
  </si>
  <si>
    <t>照明电缆BV-500-2.5mm2</t>
  </si>
  <si>
    <t>39</t>
  </si>
  <si>
    <t>高杆照明灯具</t>
  </si>
  <si>
    <t>40</t>
  </si>
  <si>
    <t>41</t>
  </si>
  <si>
    <t>42</t>
  </si>
  <si>
    <t>43</t>
  </si>
  <si>
    <t>44</t>
  </si>
  <si>
    <t>控制电缆 KVV 3*1.5</t>
  </si>
  <si>
    <t>45</t>
  </si>
  <si>
    <t>控制电缆 KVV 5*1.5</t>
  </si>
  <si>
    <t>46</t>
  </si>
  <si>
    <t>控制电缆 KVV 7*1.5</t>
  </si>
  <si>
    <t>47</t>
  </si>
  <si>
    <t>控制电缆 KVV 9*1.5</t>
  </si>
  <si>
    <t>48</t>
  </si>
  <si>
    <t>控制电缆 DJYVP 2*2*1.5</t>
  </si>
  <si>
    <t>49</t>
  </si>
  <si>
    <t>工厂通讯线路同轴电缆敷设SYV-75-5</t>
  </si>
  <si>
    <t>50</t>
  </si>
  <si>
    <t>控制电缆 KVV 16*1.5</t>
  </si>
  <si>
    <t>51</t>
  </si>
  <si>
    <t>污水处理厂管线</t>
  </si>
  <si>
    <t>52</t>
  </si>
  <si>
    <t>出水管线</t>
  </si>
  <si>
    <t>53</t>
  </si>
  <si>
    <t>溢流及放空管</t>
  </si>
  <si>
    <t>54</t>
  </si>
  <si>
    <t>回流污泥管线</t>
  </si>
  <si>
    <t>55</t>
  </si>
  <si>
    <t>剩余污泥管线</t>
  </si>
  <si>
    <t>56</t>
  </si>
  <si>
    <t>回用水管线</t>
  </si>
  <si>
    <t>57</t>
  </si>
  <si>
    <t>加药管线</t>
  </si>
  <si>
    <t>58</t>
  </si>
  <si>
    <t>总图管线大样仪表及管件</t>
  </si>
  <si>
    <t>59</t>
  </si>
  <si>
    <t>厂区污水处理管道土方</t>
  </si>
  <si>
    <t>60</t>
  </si>
  <si>
    <t>回转式格栅</t>
  </si>
  <si>
    <t>61</t>
  </si>
  <si>
    <t>高效纤维过滤器 CQL800</t>
  </si>
  <si>
    <t>62</t>
  </si>
  <si>
    <t>轴流通风机</t>
  </si>
  <si>
    <t>63</t>
  </si>
  <si>
    <t>反冲洗潜水泵</t>
  </si>
  <si>
    <t>64</t>
  </si>
  <si>
    <t>成套漂白粉加药设备</t>
  </si>
  <si>
    <t>65</t>
  </si>
  <si>
    <t>成套变频供水设备</t>
  </si>
  <si>
    <t>66</t>
  </si>
  <si>
    <t>手动蝶阀 DN65</t>
  </si>
  <si>
    <t>67</t>
  </si>
  <si>
    <t>止回阀 DN65</t>
  </si>
  <si>
    <t>68</t>
  </si>
  <si>
    <t>手动蝶阀 DN40</t>
  </si>
  <si>
    <t>69</t>
  </si>
  <si>
    <t>球阀 DN20</t>
  </si>
  <si>
    <t>70</t>
  </si>
  <si>
    <t>止回阀 DN40</t>
  </si>
  <si>
    <t>71</t>
  </si>
  <si>
    <t>止回阀 DN20</t>
  </si>
  <si>
    <t>72</t>
  </si>
  <si>
    <t>可曲挠橡胶接头 DN65</t>
  </si>
  <si>
    <t>73</t>
  </si>
  <si>
    <t>塑料管PE管DN15</t>
  </si>
  <si>
    <t>74</t>
  </si>
  <si>
    <t>塑料管PE管DN20</t>
  </si>
  <si>
    <t>75</t>
  </si>
  <si>
    <t>塑料管PE管DN40</t>
  </si>
  <si>
    <t>76</t>
  </si>
  <si>
    <t>塑料管PE管DN50</t>
  </si>
  <si>
    <t>77</t>
  </si>
  <si>
    <t>塑料管PE管DN65</t>
  </si>
  <si>
    <t>78</t>
  </si>
  <si>
    <t>塑料管PE管DN80</t>
  </si>
  <si>
    <t>79</t>
  </si>
  <si>
    <t>塑料管UPVC管 DN110</t>
  </si>
  <si>
    <t>80</t>
  </si>
  <si>
    <t>UPVC弯头 DN100</t>
  </si>
  <si>
    <t>81</t>
  </si>
  <si>
    <t>UPVC三通 DN100</t>
  </si>
  <si>
    <t>82</t>
  </si>
  <si>
    <t>柔性防水套管制作、安装 DN100</t>
  </si>
  <si>
    <t>83</t>
  </si>
  <si>
    <t>柔性防水套管制作、安装 DN80</t>
  </si>
  <si>
    <t>84</t>
  </si>
  <si>
    <t>柔性防水套管制作、安装 DN65</t>
  </si>
  <si>
    <t>85</t>
  </si>
  <si>
    <t>柔性防水套管制作、安装 DN50</t>
  </si>
  <si>
    <t>86</t>
  </si>
  <si>
    <t>防水翼环制作、安装 DN25</t>
  </si>
  <si>
    <t>87</t>
  </si>
  <si>
    <t>喇叭口 DN100*150</t>
  </si>
  <si>
    <t>88</t>
  </si>
  <si>
    <t>喇叭口 DN80*150</t>
  </si>
  <si>
    <t>89</t>
  </si>
  <si>
    <t>喇叭口 DN50*100</t>
  </si>
  <si>
    <t>90</t>
  </si>
  <si>
    <t>低压碳钢管件焊接连接 通气管DN100</t>
  </si>
  <si>
    <t>91</t>
  </si>
  <si>
    <t>地漏 DN100</t>
  </si>
  <si>
    <t>92</t>
  </si>
  <si>
    <t>管架制作</t>
  </si>
  <si>
    <t>93</t>
  </si>
  <si>
    <t>贮存装置</t>
  </si>
  <si>
    <t>94</t>
  </si>
  <si>
    <t>钢支架制作安装</t>
  </si>
  <si>
    <t>95</t>
  </si>
  <si>
    <t>焊接钢管D630*9</t>
  </si>
  <si>
    <t>96</t>
  </si>
  <si>
    <t>焊接钢管D530*9</t>
  </si>
  <si>
    <t>97</t>
  </si>
  <si>
    <t>焊接钢管D108*4</t>
  </si>
  <si>
    <t>98</t>
  </si>
  <si>
    <t>原泵及管道拆除</t>
  </si>
  <si>
    <t>99</t>
  </si>
  <si>
    <t>100</t>
  </si>
  <si>
    <t>101</t>
  </si>
  <si>
    <t>102</t>
  </si>
  <si>
    <t>人工格栅</t>
  </si>
  <si>
    <t>103</t>
  </si>
  <si>
    <t>潜污泵</t>
  </si>
  <si>
    <t>104</t>
  </si>
  <si>
    <t>皮带输送机</t>
  </si>
  <si>
    <t>105</t>
  </si>
  <si>
    <t>铸铁镶铜方闸门及启闭机</t>
  </si>
  <si>
    <t>106</t>
  </si>
  <si>
    <t>电动葫芦</t>
  </si>
  <si>
    <t>107</t>
  </si>
  <si>
    <t>低压预应力混凝土管</t>
  </si>
  <si>
    <t>108</t>
  </si>
  <si>
    <t>低压碳钢管焊接连接 D630*9</t>
  </si>
  <si>
    <t>109</t>
  </si>
  <si>
    <t>低压碳钢管焊接连接 D530*9</t>
  </si>
  <si>
    <t>110</t>
  </si>
  <si>
    <t>低压碳钢管焊接连接 D325*8</t>
  </si>
  <si>
    <t>111</t>
  </si>
  <si>
    <t>弹性座封闸阀DN300</t>
  </si>
  <si>
    <t>112</t>
  </si>
  <si>
    <t>橡胶瓣止回阀DN300</t>
  </si>
  <si>
    <t>113</t>
  </si>
  <si>
    <t>（球墨）铸铁伸缩器DN300</t>
  </si>
  <si>
    <t>114</t>
  </si>
  <si>
    <t>柔性防水套管制作、安装DN600</t>
  </si>
  <si>
    <t>115</t>
  </si>
  <si>
    <t>柔性防水套管制作、安装DN500</t>
  </si>
  <si>
    <t>116</t>
  </si>
  <si>
    <t>柔性防水套管制作、安装DN300</t>
  </si>
  <si>
    <t>117</t>
  </si>
  <si>
    <t>90°弯头DN300</t>
  </si>
  <si>
    <t>118</t>
  </si>
  <si>
    <t>异径管DN300*200</t>
  </si>
  <si>
    <t>119</t>
  </si>
  <si>
    <t>平焊法兰 DN200</t>
  </si>
  <si>
    <t>120</t>
  </si>
  <si>
    <t>平焊法兰 DN300</t>
  </si>
  <si>
    <t>121</t>
  </si>
  <si>
    <t>预埋铁件</t>
  </si>
  <si>
    <t>122</t>
  </si>
  <si>
    <t>回转式细格栅</t>
  </si>
  <si>
    <t>123</t>
  </si>
  <si>
    <t>124</t>
  </si>
  <si>
    <t>旋流沉砂器</t>
  </si>
  <si>
    <t>125</t>
  </si>
  <si>
    <t>螺旋砂水分离器</t>
  </si>
  <si>
    <t>126</t>
  </si>
  <si>
    <t>罗茨鼓风机</t>
  </si>
  <si>
    <t>127</t>
  </si>
  <si>
    <t>插板闸门  BXH=1.0*1.0m</t>
  </si>
  <si>
    <t>128</t>
  </si>
  <si>
    <t>插板闸门 BXH=1.0*0.8m</t>
  </si>
  <si>
    <t>129</t>
  </si>
  <si>
    <t>插板闸门 BXH=0.61*0.7m</t>
  </si>
  <si>
    <t>130</t>
  </si>
  <si>
    <t>插板闸门 BXH=1.2*0.6m</t>
  </si>
  <si>
    <t>131</t>
  </si>
  <si>
    <t>铸铁镶铜闸门 D=500</t>
  </si>
  <si>
    <t>132</t>
  </si>
  <si>
    <t>133</t>
  </si>
  <si>
    <t>134</t>
  </si>
  <si>
    <t>低压碳钢管焊接连接 DN219*6</t>
  </si>
  <si>
    <t>135</t>
  </si>
  <si>
    <t>低压碳钢管焊接连接 DN108*4</t>
  </si>
  <si>
    <t>136</t>
  </si>
  <si>
    <t>低压碳钢管焊接连接 DN57*3.5</t>
  </si>
  <si>
    <t>137</t>
  </si>
  <si>
    <t>138</t>
  </si>
  <si>
    <t>防水套管制作、安装 DN500</t>
  </si>
  <si>
    <t>139</t>
  </si>
  <si>
    <t>140</t>
  </si>
  <si>
    <t>刚性防水翼环制作、安装 DN500</t>
  </si>
  <si>
    <t>141</t>
  </si>
  <si>
    <t>柔性接头DN500</t>
  </si>
  <si>
    <t>142</t>
  </si>
  <si>
    <t>90°弯头DN500</t>
  </si>
  <si>
    <t>143</t>
  </si>
  <si>
    <t>144</t>
  </si>
  <si>
    <t>90°弯头DN100</t>
  </si>
  <si>
    <t>145</t>
  </si>
  <si>
    <t>90°异径弯头DN200*100</t>
  </si>
  <si>
    <t>146</t>
  </si>
  <si>
    <t>等径三通DN200</t>
  </si>
  <si>
    <t>147</t>
  </si>
  <si>
    <t>喇叭口DN500</t>
  </si>
  <si>
    <t>148</t>
  </si>
  <si>
    <t>地漏</t>
  </si>
  <si>
    <t>149</t>
  </si>
  <si>
    <t>紫外消毒设备</t>
  </si>
  <si>
    <t>150</t>
  </si>
  <si>
    <t>钢制插板闸门</t>
  </si>
  <si>
    <t>151</t>
  </si>
  <si>
    <t>过滤加压泵</t>
  </si>
  <si>
    <t>152</t>
  </si>
  <si>
    <t>柔性防水套管制作、安装 DN600</t>
  </si>
  <si>
    <t>153</t>
  </si>
  <si>
    <t>154</t>
  </si>
  <si>
    <t>155</t>
  </si>
  <si>
    <t>156</t>
  </si>
  <si>
    <t>157</t>
  </si>
  <si>
    <t>低压碳钢管件 90°弯头 DN65</t>
  </si>
  <si>
    <t>158</t>
  </si>
  <si>
    <t>159</t>
  </si>
  <si>
    <t>低压碳钢管件 盲板 DN500</t>
  </si>
  <si>
    <t>160</t>
  </si>
  <si>
    <t>低压塑料管粘接连接 PE65塑料管</t>
  </si>
  <si>
    <t>161</t>
  </si>
  <si>
    <t>162</t>
  </si>
  <si>
    <t>手动闸阀DN65</t>
  </si>
  <si>
    <t>163</t>
  </si>
  <si>
    <t>止回阀DN65</t>
  </si>
  <si>
    <t>164</t>
  </si>
  <si>
    <t>附壁式方闸门</t>
  </si>
  <si>
    <t>165</t>
  </si>
  <si>
    <t>双曲面搅拌机GSJ-1500</t>
  </si>
  <si>
    <t>166</t>
  </si>
  <si>
    <t>潜水推流器</t>
  </si>
  <si>
    <t>167</t>
  </si>
  <si>
    <t>内回流泵</t>
  </si>
  <si>
    <t>168</t>
  </si>
  <si>
    <t>充氧机</t>
  </si>
  <si>
    <t>169</t>
  </si>
  <si>
    <t>旋转式调节堰门</t>
  </si>
  <si>
    <t>170</t>
  </si>
  <si>
    <t>浮箱拍门</t>
  </si>
  <si>
    <t>171</t>
  </si>
  <si>
    <t>172</t>
  </si>
  <si>
    <t>低压碳钢管焊接连接 DN426*9</t>
  </si>
  <si>
    <t>173</t>
  </si>
  <si>
    <t>174</t>
  </si>
  <si>
    <t>塑料管ABS</t>
  </si>
  <si>
    <t>175</t>
  </si>
  <si>
    <t>塑料管DN50</t>
  </si>
  <si>
    <t>176</t>
  </si>
  <si>
    <t>177</t>
  </si>
  <si>
    <t>柔性防水套管制作、安装 DN400</t>
  </si>
  <si>
    <t>178</t>
  </si>
  <si>
    <t>柔性防水套管制作、安装 DN300</t>
  </si>
  <si>
    <t>179</t>
  </si>
  <si>
    <t>180</t>
  </si>
  <si>
    <t>低压碳钢对焊法兰 DN400</t>
  </si>
  <si>
    <t>181</t>
  </si>
  <si>
    <t>中心传动单管吸泥机</t>
  </si>
  <si>
    <t>182</t>
  </si>
  <si>
    <t>回流污泥泵</t>
  </si>
  <si>
    <t>183</t>
  </si>
  <si>
    <t>剩余污泥泵</t>
  </si>
  <si>
    <t>184</t>
  </si>
  <si>
    <t>手动单轨小车及葫芦</t>
  </si>
  <si>
    <t>185</t>
  </si>
  <si>
    <t>弹性座封闸阀DN200</t>
  </si>
  <si>
    <t>186</t>
  </si>
  <si>
    <t>弹性座封闸阀DN100</t>
  </si>
  <si>
    <t>187</t>
  </si>
  <si>
    <t>橡胶瓣止回阀DN200</t>
  </si>
  <si>
    <t>188</t>
  </si>
  <si>
    <t>橡胶瓣止回阀DN100</t>
  </si>
  <si>
    <t>189</t>
  </si>
  <si>
    <t>（球墨）铸铁伸缩器DN200</t>
  </si>
  <si>
    <t>190</t>
  </si>
  <si>
    <t>（球墨）铸铁伸缩器DN100</t>
  </si>
  <si>
    <t>191</t>
  </si>
  <si>
    <t>不锈钢插板闸门安装</t>
  </si>
  <si>
    <t>192</t>
  </si>
  <si>
    <t>排渣堰门</t>
  </si>
  <si>
    <t>193</t>
  </si>
  <si>
    <t>套筒阀</t>
  </si>
  <si>
    <t>194</t>
  </si>
  <si>
    <t>渣桶</t>
  </si>
  <si>
    <t>195</t>
  </si>
  <si>
    <t>196</t>
  </si>
  <si>
    <t>低压碳钢板卷管焊接连接 D720*9</t>
  </si>
  <si>
    <t>197</t>
  </si>
  <si>
    <t>198</t>
  </si>
  <si>
    <t>199</t>
  </si>
  <si>
    <t>200</t>
  </si>
  <si>
    <t>低压碳钢管焊接连接 D219*6</t>
  </si>
  <si>
    <t>201</t>
  </si>
  <si>
    <t>低压碳钢管焊接连接 D159*4.5</t>
  </si>
  <si>
    <t>202</t>
  </si>
  <si>
    <t>低压碳钢管焊接连接 D108*4</t>
  </si>
  <si>
    <t>203</t>
  </si>
  <si>
    <t>橡胶可曲挠接头 DN300</t>
  </si>
  <si>
    <t>204</t>
  </si>
  <si>
    <t>柔性防水套管制作、安装 DN700</t>
  </si>
  <si>
    <t>205</t>
  </si>
  <si>
    <t>206</t>
  </si>
  <si>
    <t>207</t>
  </si>
  <si>
    <t>208</t>
  </si>
  <si>
    <t>柔性防水套管制作、安装 DN200</t>
  </si>
  <si>
    <t>209</t>
  </si>
  <si>
    <t>柔性防水套管制作、安装 DN150</t>
  </si>
  <si>
    <t>210</t>
  </si>
  <si>
    <t>211</t>
  </si>
  <si>
    <t>刚性防水翼环制作、安装 DN300</t>
  </si>
  <si>
    <t>212</t>
  </si>
  <si>
    <t>低压碳钢对焊法兰 DN300</t>
  </si>
  <si>
    <t>213</t>
  </si>
  <si>
    <t>低压碳钢对焊法兰 DN200</t>
  </si>
  <si>
    <t>214</t>
  </si>
  <si>
    <t>低压碳钢对焊法兰 DN150</t>
  </si>
  <si>
    <t>215</t>
  </si>
  <si>
    <t>低压碳钢对焊法兰 DN100</t>
  </si>
  <si>
    <t>216</t>
  </si>
  <si>
    <t>低压碳钢对焊法兰 DN50</t>
  </si>
  <si>
    <t>217</t>
  </si>
  <si>
    <t>218</t>
  </si>
  <si>
    <t>45°弯头DN500</t>
  </si>
  <si>
    <t>219</t>
  </si>
  <si>
    <t>90°渐缩异径弯头DN500</t>
  </si>
  <si>
    <t>220</t>
  </si>
  <si>
    <t>异径三通DN400*200</t>
  </si>
  <si>
    <t>221</t>
  </si>
  <si>
    <t>45°弯头DN300</t>
  </si>
  <si>
    <t>222</t>
  </si>
  <si>
    <t>等径三通 DN300</t>
  </si>
  <si>
    <t>223</t>
  </si>
  <si>
    <t>90°弯头DN200</t>
  </si>
  <si>
    <t>224</t>
  </si>
  <si>
    <t>偏心异径管DN200*150</t>
  </si>
  <si>
    <t>225</t>
  </si>
  <si>
    <t>45°异径四通DN200*150</t>
  </si>
  <si>
    <t>226</t>
  </si>
  <si>
    <t>盲板DN200</t>
  </si>
  <si>
    <t>227</t>
  </si>
  <si>
    <t>79°弯头DN150</t>
  </si>
  <si>
    <t>228</t>
  </si>
  <si>
    <t>45°弯头DN150</t>
  </si>
  <si>
    <t>229</t>
  </si>
  <si>
    <t>230</t>
  </si>
  <si>
    <t>等径三通DN100</t>
  </si>
  <si>
    <t>231</t>
  </si>
  <si>
    <t>偏心异径管DN100*50</t>
  </si>
  <si>
    <t>232</t>
  </si>
  <si>
    <t>233</t>
  </si>
  <si>
    <t>盲板DN100</t>
  </si>
  <si>
    <t>234</t>
  </si>
  <si>
    <t>235</t>
  </si>
  <si>
    <t>除鳞剂全自动加药设备</t>
  </si>
  <si>
    <t>236</t>
  </si>
  <si>
    <t>絮凝剂全自动加药设备</t>
  </si>
  <si>
    <t>237</t>
  </si>
  <si>
    <t>污泥螺杆泵（带调速）</t>
  </si>
  <si>
    <t>238</t>
  </si>
  <si>
    <t>水平无轴螺旋输送机</t>
  </si>
  <si>
    <t>239</t>
  </si>
  <si>
    <t>可移动倾斜螺旋输送机</t>
  </si>
  <si>
    <t>240</t>
  </si>
  <si>
    <t>单梁桥式起重机</t>
  </si>
  <si>
    <t>241</t>
  </si>
  <si>
    <t>潜水搅拌机</t>
  </si>
  <si>
    <t>242</t>
  </si>
  <si>
    <t>243</t>
  </si>
  <si>
    <t>244</t>
  </si>
  <si>
    <t>手动闸阀DN100</t>
  </si>
  <si>
    <t>245</t>
  </si>
  <si>
    <t>止回阀DN100</t>
  </si>
  <si>
    <t>246</t>
  </si>
  <si>
    <t>可曲挠橡胶接头DN100</t>
  </si>
  <si>
    <t>247</t>
  </si>
  <si>
    <t>248</t>
  </si>
  <si>
    <t>90°弯头 DN100</t>
  </si>
  <si>
    <t>249</t>
  </si>
  <si>
    <t>250</t>
  </si>
  <si>
    <t>251</t>
  </si>
  <si>
    <t>低压碳钢对焊法兰 DN80</t>
  </si>
  <si>
    <t>252</t>
  </si>
  <si>
    <t>异径偏心管DN100*80</t>
  </si>
  <si>
    <t>253</t>
  </si>
  <si>
    <t>254</t>
  </si>
  <si>
    <t>通气管DN100</t>
  </si>
  <si>
    <t>255</t>
  </si>
  <si>
    <t>256</t>
  </si>
  <si>
    <t>球阀 DN32</t>
  </si>
  <si>
    <t>257</t>
  </si>
  <si>
    <t>球阀 DN50</t>
  </si>
  <si>
    <t>258</t>
  </si>
  <si>
    <t>止回阀 DN32</t>
  </si>
  <si>
    <t>259</t>
  </si>
  <si>
    <t>工程ABS塑料管DN32</t>
  </si>
  <si>
    <t>260</t>
  </si>
  <si>
    <t>工程ABS塑料管DN25</t>
  </si>
  <si>
    <t>261</t>
  </si>
  <si>
    <t>262</t>
  </si>
  <si>
    <t>263</t>
  </si>
  <si>
    <t>塑料管PE管DN32</t>
  </si>
  <si>
    <t>264</t>
  </si>
  <si>
    <t>塑料管UPVC管 DN50</t>
  </si>
  <si>
    <t>265</t>
  </si>
  <si>
    <t>266</t>
  </si>
  <si>
    <t>塑料管UPVC管 DN150</t>
  </si>
  <si>
    <t>267</t>
  </si>
  <si>
    <t>UPVC弯头 DN150</t>
  </si>
  <si>
    <t>268</t>
  </si>
  <si>
    <t>269</t>
  </si>
  <si>
    <t>270</t>
  </si>
  <si>
    <t>271</t>
  </si>
  <si>
    <t>272</t>
  </si>
  <si>
    <t>273</t>
  </si>
  <si>
    <t>挖沟槽土方</t>
  </si>
  <si>
    <t>274</t>
  </si>
  <si>
    <t>填方夯填</t>
  </si>
  <si>
    <t>275</t>
  </si>
  <si>
    <t>粗格栅阀门井</t>
  </si>
  <si>
    <t>276</t>
  </si>
  <si>
    <t>277</t>
  </si>
  <si>
    <t>278</t>
  </si>
  <si>
    <t>接地装置</t>
  </si>
  <si>
    <t>279</t>
  </si>
  <si>
    <t>配电室电缆沟</t>
  </si>
  <si>
    <t>280</t>
  </si>
  <si>
    <t>铜芯电力电缆</t>
  </si>
  <si>
    <t>281</t>
  </si>
  <si>
    <t>细格栅电磁流量计井及盖板</t>
  </si>
  <si>
    <t>282</t>
  </si>
  <si>
    <t>283</t>
  </si>
  <si>
    <t>284</t>
  </si>
  <si>
    <t>等径三通 DN100</t>
  </si>
  <si>
    <t>285</t>
  </si>
  <si>
    <t>氧化沟电磁流量计井及盖板</t>
  </si>
  <si>
    <t>286</t>
  </si>
  <si>
    <t>旋流沉砂池鼓风机防雨罩</t>
  </si>
  <si>
    <t>287</t>
  </si>
  <si>
    <t>充氧机鼓风机防雨罩</t>
  </si>
  <si>
    <t>288</t>
  </si>
  <si>
    <t>污泥回流泵房的彩钢板雨棚</t>
  </si>
  <si>
    <t>289</t>
  </si>
  <si>
    <t>紫外线消毒渠空压机防雨罩</t>
  </si>
  <si>
    <t>290</t>
  </si>
  <si>
    <t>厂区总平电缆沟盖板及沟壁高度</t>
  </si>
  <si>
    <t>291</t>
  </si>
  <si>
    <t>292</t>
  </si>
  <si>
    <t>293</t>
  </si>
  <si>
    <t>294</t>
  </si>
  <si>
    <t>295</t>
  </si>
  <si>
    <t>296</t>
  </si>
  <si>
    <t>电缆手孔井及盖板</t>
  </si>
  <si>
    <t>297</t>
  </si>
  <si>
    <t>298</t>
  </si>
  <si>
    <t>出水管提高</t>
  </si>
  <si>
    <t>299</t>
  </si>
  <si>
    <t>二沉池配水孔预埋套管</t>
  </si>
  <si>
    <t>300</t>
  </si>
  <si>
    <t>301</t>
  </si>
  <si>
    <t>90°弯头DN150</t>
  </si>
  <si>
    <t>302</t>
  </si>
  <si>
    <t>90°弯头 DN600</t>
  </si>
  <si>
    <t>303</t>
  </si>
  <si>
    <t>电缆沟穿线导管</t>
  </si>
  <si>
    <t>304</t>
  </si>
  <si>
    <t>电动蝶阀 DN50</t>
  </si>
  <si>
    <t>305</t>
  </si>
  <si>
    <t>306</t>
  </si>
  <si>
    <t>电磁阀 DN50</t>
  </si>
  <si>
    <t>307</t>
  </si>
  <si>
    <t>可曲挠橡胶接头 DN50</t>
  </si>
  <si>
    <t>308</t>
  </si>
  <si>
    <t>单向阀 DN50</t>
  </si>
  <si>
    <t>309</t>
  </si>
  <si>
    <t>310</t>
  </si>
  <si>
    <t>90°弯头DN50</t>
  </si>
  <si>
    <t>311</t>
  </si>
  <si>
    <t>三通 DN50</t>
  </si>
  <si>
    <t>312</t>
  </si>
  <si>
    <t>313</t>
  </si>
  <si>
    <t>法兰盘 DN50</t>
  </si>
  <si>
    <t>314</t>
  </si>
  <si>
    <t>315</t>
  </si>
  <si>
    <t>细格栅电磁流量计井异径管</t>
  </si>
  <si>
    <t>316</t>
  </si>
  <si>
    <t>消毒渠电磁流量计井异径管</t>
  </si>
  <si>
    <t>317</t>
  </si>
  <si>
    <t>污泥回流电磁流量计井异径管</t>
  </si>
  <si>
    <t>318</t>
  </si>
  <si>
    <t>细格栅法兰堵板</t>
  </si>
  <si>
    <t>319</t>
  </si>
  <si>
    <t>320</t>
  </si>
  <si>
    <t>法兰盘</t>
  </si>
  <si>
    <t>321</t>
  </si>
  <si>
    <t>322</t>
  </si>
  <si>
    <t>323</t>
  </si>
  <si>
    <t>盲(堵)板安装</t>
  </si>
  <si>
    <t>324</t>
  </si>
  <si>
    <t>325</t>
  </si>
  <si>
    <t>326</t>
  </si>
  <si>
    <t>327</t>
  </si>
  <si>
    <t>监控中心主机</t>
  </si>
  <si>
    <t>328</t>
  </si>
  <si>
    <t>监视器</t>
  </si>
  <si>
    <t>329</t>
  </si>
  <si>
    <t>三维控制键盘</t>
  </si>
  <si>
    <t>330</t>
  </si>
  <si>
    <t>综合楼中控室操作台</t>
  </si>
  <si>
    <t>331</t>
  </si>
  <si>
    <t>USP电源</t>
  </si>
  <si>
    <t>332</t>
  </si>
  <si>
    <t>电源箱</t>
  </si>
  <si>
    <t>333</t>
  </si>
  <si>
    <t>云台电源</t>
  </si>
  <si>
    <t>334</t>
  </si>
  <si>
    <t>三合一避雷器</t>
  </si>
  <si>
    <t>335</t>
  </si>
  <si>
    <t>视频信号避雷器</t>
  </si>
  <si>
    <t>336</t>
  </si>
  <si>
    <t>控制信号避雷器</t>
  </si>
  <si>
    <t>337</t>
  </si>
  <si>
    <t>机房电源避雷器</t>
  </si>
  <si>
    <t>338</t>
  </si>
  <si>
    <t>高清高速智能红外球型云台摄像机</t>
  </si>
  <si>
    <t>339</t>
  </si>
  <si>
    <t>室外立杆干装组件3.5M高</t>
  </si>
  <si>
    <t>340</t>
  </si>
  <si>
    <t>钢管DN25</t>
  </si>
  <si>
    <t>341</t>
  </si>
  <si>
    <t>钢管DN50</t>
  </si>
  <si>
    <t>342</t>
  </si>
  <si>
    <t>343</t>
  </si>
  <si>
    <t>工厂通讯线路双绞线敷设RVV-3*1.5</t>
  </si>
  <si>
    <t>344</t>
  </si>
  <si>
    <t>电视监控系统调试</t>
  </si>
  <si>
    <t>345</t>
  </si>
  <si>
    <t>中控操作站计算机及21”显示器</t>
  </si>
  <si>
    <t>346</t>
  </si>
  <si>
    <t>不间断电源装置安装</t>
  </si>
  <si>
    <t>347</t>
  </si>
  <si>
    <t>SWITCHER 交换机安装</t>
  </si>
  <si>
    <t>348</t>
  </si>
  <si>
    <t>工业计算机打印机 针式</t>
  </si>
  <si>
    <t>349</t>
  </si>
  <si>
    <t>工业计算机打印机 激光</t>
  </si>
  <si>
    <t>350</t>
  </si>
  <si>
    <t>SC光端机安装</t>
  </si>
  <si>
    <t>351</t>
  </si>
  <si>
    <t>多模光纤敷设</t>
  </si>
  <si>
    <t>352</t>
  </si>
  <si>
    <t>技术工作站 PLC</t>
  </si>
  <si>
    <t>353</t>
  </si>
  <si>
    <t>图形软件</t>
  </si>
  <si>
    <t>354</t>
  </si>
  <si>
    <t>PLC软件</t>
  </si>
  <si>
    <t>355</t>
  </si>
  <si>
    <t>液位计/液位差计</t>
  </si>
  <si>
    <t>356</t>
  </si>
  <si>
    <t>流量计 电磁</t>
  </si>
  <si>
    <t>357</t>
  </si>
  <si>
    <t>358</t>
  </si>
  <si>
    <t>359</t>
  </si>
  <si>
    <t>360</t>
  </si>
  <si>
    <t>361</t>
  </si>
  <si>
    <t>超声波液位计</t>
  </si>
  <si>
    <t>362</t>
  </si>
  <si>
    <t>OO/SS仪 MLSS仪</t>
  </si>
  <si>
    <t>363</t>
  </si>
  <si>
    <t>氧化还原计ORP仪</t>
  </si>
  <si>
    <t>364</t>
  </si>
  <si>
    <t>污泥浓度计ML</t>
  </si>
  <si>
    <t>365</t>
  </si>
  <si>
    <t>化学耗氧量计COD仪</t>
  </si>
  <si>
    <t>366</t>
  </si>
  <si>
    <t>溶氧DO仪</t>
  </si>
  <si>
    <t>367</t>
  </si>
  <si>
    <t>钢管电缆保护管 Φ100</t>
  </si>
  <si>
    <t>368</t>
  </si>
  <si>
    <t>钢管电缆保护管 Φ50</t>
  </si>
  <si>
    <t>369</t>
  </si>
  <si>
    <t>钢管电缆保护管 Φ32</t>
  </si>
  <si>
    <t>370</t>
  </si>
  <si>
    <t>钢管电缆保护管 Φ25</t>
  </si>
  <si>
    <t>371</t>
  </si>
  <si>
    <t>372</t>
  </si>
  <si>
    <t>373</t>
  </si>
  <si>
    <t>374</t>
  </si>
  <si>
    <t>375</t>
  </si>
  <si>
    <t>376</t>
  </si>
  <si>
    <t>温度计</t>
  </si>
  <si>
    <t>377</t>
  </si>
  <si>
    <t>阀门款</t>
  </si>
  <si>
    <t>378</t>
  </si>
  <si>
    <t>在线监测后续设备购置费</t>
  </si>
  <si>
    <t>379</t>
  </si>
  <si>
    <t>污水处理厂及配套管网厂区土建工程</t>
  </si>
  <si>
    <t>380</t>
  </si>
  <si>
    <t>污水处理厂挡墙及排水管工程</t>
  </si>
  <si>
    <t>381</t>
  </si>
  <si>
    <t>风机房土建、电器及附属工程</t>
  </si>
  <si>
    <t>382</t>
  </si>
  <si>
    <t>场地平整</t>
  </si>
  <si>
    <t>383</t>
  </si>
  <si>
    <t>中沟与宁州大河水闸房工程</t>
  </si>
  <si>
    <t>384</t>
  </si>
  <si>
    <t>华宁县污水处理厂技术改造工程</t>
  </si>
  <si>
    <t>385</t>
  </si>
  <si>
    <t>污水处理厂供排水工程</t>
  </si>
  <si>
    <t>386</t>
  </si>
  <si>
    <t>污水处理厂水质在线监测系统工程</t>
  </si>
  <si>
    <t>387</t>
  </si>
  <si>
    <t>污水处理厂化验设备</t>
  </si>
  <si>
    <t>388</t>
  </si>
  <si>
    <t>污水处理厂绿化工程</t>
  </si>
  <si>
    <t>389</t>
  </si>
  <si>
    <t>电表箱</t>
  </si>
  <si>
    <t>390</t>
  </si>
  <si>
    <t>污水处理厂10KV线路工程</t>
  </si>
  <si>
    <t>391</t>
  </si>
  <si>
    <t>会议桌</t>
  </si>
  <si>
    <t>2012月03月01日</t>
  </si>
  <si>
    <t>固定资产卡片台账</t>
  </si>
  <si>
    <t>392</t>
  </si>
  <si>
    <t>文件柜</t>
  </si>
  <si>
    <t>2017年01月01日</t>
  </si>
  <si>
    <t>393</t>
  </si>
  <si>
    <t>394</t>
  </si>
  <si>
    <t>395</t>
  </si>
  <si>
    <t>396</t>
  </si>
  <si>
    <t>溶解氧测定仪</t>
  </si>
  <si>
    <t>2012年04月01日</t>
  </si>
  <si>
    <t>397</t>
  </si>
  <si>
    <t>海尔冰箱</t>
  </si>
  <si>
    <t>2012年05月01日</t>
  </si>
  <si>
    <t>398</t>
  </si>
  <si>
    <t>惠普笔记本电脑</t>
  </si>
  <si>
    <t>399</t>
  </si>
  <si>
    <t>三星一体机</t>
  </si>
  <si>
    <t>400</t>
  </si>
  <si>
    <t>索尼数码相机</t>
  </si>
  <si>
    <t>2014年07月01日</t>
  </si>
  <si>
    <t>401</t>
  </si>
  <si>
    <t>联想笔记本电脑</t>
  </si>
  <si>
    <t>2015年06月01日</t>
  </si>
  <si>
    <t>402</t>
  </si>
  <si>
    <t>消毒柜</t>
  </si>
  <si>
    <t>403</t>
  </si>
  <si>
    <t>投影仪</t>
  </si>
  <si>
    <t>2017年01年01日</t>
  </si>
  <si>
    <t>404</t>
  </si>
  <si>
    <t>打印机</t>
  </si>
  <si>
    <t>405</t>
  </si>
  <si>
    <t>推流器</t>
  </si>
  <si>
    <t>2014年11月01日</t>
  </si>
  <si>
    <t>406</t>
  </si>
  <si>
    <t>407</t>
  </si>
  <si>
    <t>正压式空气呼吸器</t>
  </si>
  <si>
    <t>2013年01日01日</t>
  </si>
  <si>
    <t>408</t>
  </si>
  <si>
    <t>四合一气体检测仪</t>
  </si>
  <si>
    <t>2013年01月01日</t>
  </si>
  <si>
    <t>409</t>
  </si>
  <si>
    <t>油烟机</t>
  </si>
  <si>
    <t>2016年01月01日</t>
  </si>
  <si>
    <t>410</t>
  </si>
  <si>
    <t>食堂餐桌</t>
  </si>
  <si>
    <t>411</t>
  </si>
  <si>
    <t>412</t>
  </si>
  <si>
    <t>413</t>
  </si>
  <si>
    <t>便携式票管家（含增值税税控系统专用设备）</t>
  </si>
  <si>
    <t>2017年07月01日</t>
  </si>
  <si>
    <t>414</t>
  </si>
  <si>
    <t>戴尔笔记本电脑</t>
  </si>
  <si>
    <t>2017年08月01日</t>
  </si>
  <si>
    <t>415</t>
  </si>
  <si>
    <t>电热水器</t>
  </si>
  <si>
    <t>416</t>
  </si>
  <si>
    <t>视频设备</t>
  </si>
  <si>
    <t>417</t>
  </si>
  <si>
    <t>电脑桌</t>
  </si>
  <si>
    <t>418</t>
  </si>
  <si>
    <t>长城皮卡车</t>
  </si>
  <si>
    <t>2012年06月01日</t>
  </si>
  <si>
    <t>合计</t>
  </si>
  <si>
    <r>
      <rPr>
        <sz val="22"/>
        <color theme="1"/>
        <rFont val="Times New Roman"/>
        <charset val="134"/>
      </rPr>
      <t>2018</t>
    </r>
    <r>
      <rPr>
        <sz val="22"/>
        <color theme="1"/>
        <rFont val="宋体"/>
        <charset val="134"/>
      </rPr>
      <t>年固定资产折旧表</t>
    </r>
  </si>
  <si>
    <r>
      <rPr>
        <b/>
        <sz val="9"/>
        <color indexed="62"/>
        <rFont val="Times New Roman"/>
        <charset val="134"/>
      </rPr>
      <t>2018</t>
    </r>
    <r>
      <rPr>
        <b/>
        <sz val="9"/>
        <color indexed="62"/>
        <rFont val="宋体"/>
        <charset val="134"/>
      </rPr>
      <t>年折旧</t>
    </r>
  </si>
  <si>
    <r>
      <rPr>
        <b/>
        <sz val="9"/>
        <color indexed="62"/>
        <rFont val="宋体"/>
        <charset val="134"/>
      </rPr>
      <t>数据来源</t>
    </r>
  </si>
  <si>
    <t>419</t>
  </si>
  <si>
    <t>柯达扫描仪</t>
  </si>
  <si>
    <t>2018年07月01日</t>
  </si>
  <si>
    <t>420</t>
  </si>
  <si>
    <t>液晶显示器</t>
  </si>
  <si>
    <t>421</t>
  </si>
  <si>
    <t>自卸汽车</t>
  </si>
  <si>
    <t>2018年10月01日</t>
  </si>
  <si>
    <t>422</t>
  </si>
  <si>
    <t>LED显示屏</t>
  </si>
  <si>
    <t>2018年12月01日</t>
  </si>
  <si>
    <t>423</t>
  </si>
  <si>
    <t>2019年01月01日</t>
  </si>
  <si>
    <t>424</t>
  </si>
  <si>
    <t>办公椅</t>
  </si>
  <si>
    <r>
      <rPr>
        <sz val="22"/>
        <color theme="1"/>
        <rFont val="Times New Roman"/>
        <charset val="134"/>
      </rPr>
      <t>2019</t>
    </r>
    <r>
      <rPr>
        <sz val="22"/>
        <color theme="1"/>
        <rFont val="宋体"/>
        <charset val="134"/>
      </rPr>
      <t>年固定资产折旧表</t>
    </r>
  </si>
  <si>
    <r>
      <rPr>
        <b/>
        <sz val="9"/>
        <color indexed="62"/>
        <rFont val="Times New Roman"/>
        <charset val="134"/>
      </rPr>
      <t>2019</t>
    </r>
    <r>
      <rPr>
        <b/>
        <sz val="9"/>
        <color indexed="62"/>
        <rFont val="宋体"/>
        <charset val="134"/>
      </rPr>
      <t>年折旧</t>
    </r>
  </si>
  <si>
    <r>
      <rPr>
        <sz val="22"/>
        <color theme="1"/>
        <rFont val="Times New Roman"/>
        <charset val="134"/>
      </rPr>
      <t>2020</t>
    </r>
    <r>
      <rPr>
        <sz val="22"/>
        <color theme="1"/>
        <rFont val="宋体"/>
        <charset val="134"/>
      </rPr>
      <t>年固定资产折旧表</t>
    </r>
  </si>
  <si>
    <r>
      <rPr>
        <b/>
        <sz val="9"/>
        <color theme="1"/>
        <rFont val="宋体"/>
        <charset val="134"/>
      </rPr>
      <t>序号</t>
    </r>
  </si>
  <si>
    <r>
      <rPr>
        <b/>
        <sz val="9"/>
        <color theme="1"/>
        <rFont val="宋体"/>
        <charset val="134"/>
      </rPr>
      <t>资产名称</t>
    </r>
  </si>
  <si>
    <r>
      <rPr>
        <b/>
        <sz val="9"/>
        <color theme="1"/>
        <rFont val="宋体"/>
        <charset val="134"/>
      </rPr>
      <t>资产类别</t>
    </r>
  </si>
  <si>
    <r>
      <rPr>
        <b/>
        <sz val="9"/>
        <color theme="1"/>
        <rFont val="宋体"/>
        <charset val="134"/>
      </rPr>
      <t>类别明细</t>
    </r>
  </si>
  <si>
    <r>
      <rPr>
        <b/>
        <sz val="9"/>
        <color theme="1"/>
        <rFont val="宋体"/>
        <charset val="134"/>
      </rPr>
      <t>原值</t>
    </r>
  </si>
  <si>
    <r>
      <rPr>
        <b/>
        <sz val="9"/>
        <color theme="1"/>
        <rFont val="宋体"/>
        <charset val="134"/>
      </rPr>
      <t>折旧方法</t>
    </r>
  </si>
  <si>
    <r>
      <rPr>
        <b/>
        <sz val="9"/>
        <color theme="1"/>
        <rFont val="宋体"/>
        <charset val="134"/>
      </rPr>
      <t>折旧开始日期</t>
    </r>
  </si>
  <si>
    <r>
      <rPr>
        <b/>
        <sz val="9"/>
        <color theme="1"/>
        <rFont val="宋体"/>
        <charset val="134"/>
      </rPr>
      <t>折旧年数</t>
    </r>
  </si>
  <si>
    <r>
      <rPr>
        <b/>
        <sz val="9"/>
        <color theme="1"/>
        <rFont val="Times New Roman"/>
        <charset val="134"/>
      </rPr>
      <t>2020</t>
    </r>
    <r>
      <rPr>
        <b/>
        <sz val="9"/>
        <color theme="1"/>
        <rFont val="宋体"/>
        <charset val="134"/>
      </rPr>
      <t>年折旧</t>
    </r>
  </si>
  <si>
    <r>
      <rPr>
        <b/>
        <sz val="9"/>
        <color theme="1"/>
        <rFont val="宋体"/>
        <charset val="134"/>
      </rPr>
      <t>累计折旧</t>
    </r>
  </si>
  <si>
    <r>
      <rPr>
        <b/>
        <sz val="9"/>
        <color theme="1"/>
        <rFont val="宋体"/>
        <charset val="134"/>
      </rPr>
      <t>净值</t>
    </r>
  </si>
  <si>
    <r>
      <rPr>
        <b/>
        <sz val="9"/>
        <color theme="1"/>
        <rFont val="宋体"/>
        <charset val="134"/>
      </rPr>
      <t>净残值率</t>
    </r>
  </si>
  <si>
    <r>
      <rPr>
        <b/>
        <sz val="9"/>
        <color theme="1"/>
        <rFont val="宋体"/>
        <charset val="134"/>
      </rPr>
      <t>净残值</t>
    </r>
  </si>
  <si>
    <r>
      <rPr>
        <b/>
        <sz val="9"/>
        <color theme="1"/>
        <rFont val="宋体"/>
        <charset val="134"/>
      </rPr>
      <t>数据来源</t>
    </r>
  </si>
  <si>
    <t>425</t>
  </si>
  <si>
    <t>档案打孔机</t>
  </si>
  <si>
    <t>平均年限法(一)</t>
  </si>
  <si>
    <t>2020年12月01日</t>
  </si>
  <si>
    <t>426</t>
  </si>
  <si>
    <t>办公桌</t>
  </si>
  <si>
    <t>2021年01月01日</t>
  </si>
  <si>
    <t>427</t>
  </si>
  <si>
    <t>428</t>
  </si>
  <si>
    <t>联想ThinkPadE595(02CD)笔记本电脑R3-3200U</t>
  </si>
  <si>
    <t>429</t>
  </si>
  <si>
    <t>惠普（HP）打印机</t>
  </si>
  <si>
    <t>430</t>
  </si>
  <si>
    <t>美的（M idea）213升三门冰箱</t>
  </si>
  <si>
    <r>
      <rPr>
        <sz val="22"/>
        <color theme="1"/>
        <rFont val="Times New Roman"/>
        <charset val="134"/>
      </rPr>
      <t>2021</t>
    </r>
    <r>
      <rPr>
        <sz val="22"/>
        <color theme="1"/>
        <rFont val="宋体"/>
        <charset val="134"/>
      </rPr>
      <t>年固定资产折旧表</t>
    </r>
  </si>
  <si>
    <r>
      <rPr>
        <b/>
        <sz val="9"/>
        <color theme="1"/>
        <rFont val="Times New Roman"/>
        <charset val="134"/>
      </rPr>
      <t>2021</t>
    </r>
    <r>
      <rPr>
        <b/>
        <sz val="9"/>
        <color theme="1"/>
        <rFont val="宋体"/>
        <charset val="134"/>
      </rPr>
      <t>年折旧</t>
    </r>
  </si>
  <si>
    <t>2021年1月</t>
  </si>
  <si>
    <t>431</t>
  </si>
  <si>
    <t>惠普 H P H P 288 Pro G 6 M T商用台式电脑整机 赛扬G590</t>
  </si>
  <si>
    <t>432</t>
  </si>
  <si>
    <t>戴尔（DELL）灵越3505 15.6英寸全面屏高清轻薄商务办公笔记本电脑</t>
  </si>
  <si>
    <t>433</t>
  </si>
  <si>
    <t>卡奈登（CON EDUN）连体五层多门钢制铁皮柜</t>
  </si>
  <si>
    <t>434</t>
  </si>
  <si>
    <t>万家乐消毒柜</t>
  </si>
  <si>
    <t>435</t>
  </si>
  <si>
    <t>美的抽油烟机</t>
  </si>
  <si>
    <r>
      <rPr>
        <b/>
        <sz val="9"/>
        <color theme="1"/>
        <rFont val="Times New Roman"/>
        <charset val="134"/>
      </rPr>
      <t>2022</t>
    </r>
    <r>
      <rPr>
        <b/>
        <sz val="9"/>
        <color theme="1"/>
        <rFont val="宋体"/>
        <charset val="134"/>
      </rPr>
      <t>年折旧</t>
    </r>
  </si>
  <si>
    <t>436</t>
  </si>
  <si>
    <t>多功能报表、电流互感器</t>
  </si>
  <si>
    <t>437</t>
  </si>
  <si>
    <t>438</t>
  </si>
  <si>
    <t>PLC柜CPU</t>
  </si>
  <si>
    <t>439</t>
  </si>
  <si>
    <t>440</t>
  </si>
  <si>
    <t>岛津水质仪表扩展器-TNP</t>
  </si>
  <si>
    <t>441</t>
  </si>
  <si>
    <t>岛津水质仪表扩展器-NHN</t>
  </si>
  <si>
    <t>442</t>
  </si>
  <si>
    <t>外回流泵</t>
  </si>
  <si>
    <t>443</t>
  </si>
  <si>
    <t>444</t>
  </si>
  <si>
    <t>445</t>
  </si>
  <si>
    <t>电脑办公桌（佐盛）</t>
  </si>
  <si>
    <t>446</t>
  </si>
  <si>
    <t>447</t>
  </si>
  <si>
    <t>联想笔记本电脑（S14锐龙版）</t>
  </si>
  <si>
    <t>448</t>
  </si>
  <si>
    <t>一期B类固定资产明细表</t>
  </si>
  <si>
    <t>卡片台账</t>
  </si>
  <si>
    <t>序号</t>
  </si>
  <si>
    <t>资产名称</t>
  </si>
  <si>
    <t>型号</t>
  </si>
  <si>
    <t>数量</t>
  </si>
  <si>
    <t>资产类别</t>
  </si>
  <si>
    <t>类别明细</t>
  </si>
  <si>
    <t>原值</t>
  </si>
  <si>
    <t>费用分摊比例</t>
  </si>
  <si>
    <t>费用分摊</t>
  </si>
  <si>
    <t>分摊后金额</t>
  </si>
  <si>
    <t>折旧方法</t>
  </si>
  <si>
    <t>启用日期</t>
  </si>
  <si>
    <t>折旧开始日期</t>
  </si>
  <si>
    <t>折旧期数</t>
  </si>
  <si>
    <t>已计提折旧</t>
  </si>
  <si>
    <r>
      <rPr>
        <b/>
        <sz val="9"/>
        <color indexed="62"/>
        <rFont val="宋体"/>
        <charset val="134"/>
      </rPr>
      <t>2</t>
    </r>
    <r>
      <rPr>
        <b/>
        <sz val="9"/>
        <color indexed="62"/>
        <rFont val="宋体"/>
        <charset val="134"/>
      </rPr>
      <t>017年折旧</t>
    </r>
  </si>
  <si>
    <t>2018年折旧</t>
  </si>
  <si>
    <t>2019年折旧</t>
  </si>
  <si>
    <t>2020年折旧</t>
  </si>
  <si>
    <t>累计折旧</t>
  </si>
  <si>
    <t>净值</t>
  </si>
  <si>
    <t>净残值率</t>
  </si>
  <si>
    <t>净残值</t>
  </si>
  <si>
    <t>2011年12月</t>
  </si>
  <si>
    <t>污水处理厂工程监理费</t>
  </si>
  <si>
    <t>消防设施检测费</t>
  </si>
  <si>
    <t>试运行费用</t>
  </si>
  <si>
    <t>脱泥间技改费用</t>
  </si>
  <si>
    <t>流量计校准测试费</t>
  </si>
  <si>
    <t>厂区供水管造价咨询费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</si>
</sst>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_ "/>
    <numFmt numFmtId="177" formatCode="#,##0.00_ "/>
    <numFmt numFmtId="178" formatCode="0.00_);[Red]\(0.00\)"/>
    <numFmt numFmtId="179" formatCode="#,##0.0000"/>
    <numFmt numFmtId="180" formatCode="yyyy&quot;年&quot;m&quot;月&quot;d&quot;日&quot;;@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indexed="62"/>
      <name val="微软雅黑"/>
      <charset val="134"/>
    </font>
    <font>
      <sz val="9"/>
      <color indexed="8"/>
      <name val="宋体"/>
      <charset val="134"/>
    </font>
    <font>
      <b/>
      <sz val="9"/>
      <color indexed="62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22"/>
      <color theme="1"/>
      <name val="Times New Roman"/>
      <charset val="134"/>
    </font>
    <font>
      <b/>
      <sz val="9"/>
      <color theme="1"/>
      <name val="Times New Roman"/>
      <charset val="134"/>
    </font>
    <font>
      <sz val="9"/>
      <color indexed="8"/>
      <name val="Times New Roman"/>
      <charset val="134"/>
    </font>
    <font>
      <sz val="9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b/>
      <sz val="9"/>
      <color indexed="62"/>
      <name val="Times New Roman"/>
      <charset val="134"/>
    </font>
    <font>
      <b/>
      <sz val="9"/>
      <name val="Times New Roman"/>
      <charset val="134"/>
    </font>
    <font>
      <b/>
      <sz val="10"/>
      <color theme="1"/>
      <name val="Times New Roman"/>
      <charset val="134"/>
    </font>
    <font>
      <b/>
      <sz val="2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color theme="1"/>
      <name val="宋体"/>
      <charset val="134"/>
    </font>
    <font>
      <b/>
      <sz val="9"/>
      <color theme="1"/>
      <name val="宋体"/>
      <charset val="134"/>
    </font>
    <font>
      <b/>
      <sz val="24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22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7" fillId="15" borderId="23" applyNumberFormat="0" applyAlignment="0" applyProtection="0">
      <alignment vertical="center"/>
    </xf>
    <xf numFmtId="0" fontId="29" fillId="15" borderId="21" applyNumberFormat="0" applyAlignment="0" applyProtection="0">
      <alignment vertical="center"/>
    </xf>
    <xf numFmtId="0" fontId="31" fillId="18" borderId="24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5" fillId="0" borderId="0"/>
  </cellStyleXfs>
  <cellXfs count="131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Alignment="1">
      <alignment horizontal="center"/>
    </xf>
    <xf numFmtId="43" fontId="0" fillId="0" borderId="0" xfId="8" applyFont="1" applyAlignment="1"/>
    <xf numFmtId="49" fontId="2" fillId="2" borderId="0" xfId="49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176" fontId="3" fillId="0" borderId="1" xfId="49" applyNumberFormat="1" applyFont="1" applyBorder="1" applyAlignment="1">
      <alignment horizontal="left" vertical="center"/>
    </xf>
    <xf numFmtId="49" fontId="4" fillId="3" borderId="2" xfId="49" applyNumberFormat="1" applyFont="1" applyFill="1" applyBorder="1" applyAlignment="1">
      <alignment horizontal="center" vertical="center"/>
    </xf>
    <xf numFmtId="49" fontId="4" fillId="3" borderId="3" xfId="49" applyNumberFormat="1" applyFont="1" applyFill="1" applyBorder="1" applyAlignment="1">
      <alignment horizontal="center" vertical="center"/>
    </xf>
    <xf numFmtId="49" fontId="4" fillId="3" borderId="4" xfId="49" applyNumberFormat="1" applyFont="1" applyFill="1" applyBorder="1" applyAlignment="1">
      <alignment horizontal="center" vertical="center"/>
    </xf>
    <xf numFmtId="49" fontId="4" fillId="3" borderId="5" xfId="49" applyNumberFormat="1" applyFont="1" applyFill="1" applyBorder="1" applyAlignment="1">
      <alignment horizontal="center" vertical="center"/>
    </xf>
    <xf numFmtId="49" fontId="3" fillId="0" borderId="6" xfId="49" applyNumberFormat="1" applyFont="1" applyFill="1" applyBorder="1" applyAlignment="1">
      <alignment horizontal="left" vertical="center"/>
    </xf>
    <xf numFmtId="49" fontId="3" fillId="0" borderId="7" xfId="49" applyNumberFormat="1" applyFont="1" applyFill="1" applyBorder="1" applyAlignment="1">
      <alignment horizontal="center" vertical="center"/>
    </xf>
    <xf numFmtId="49" fontId="3" fillId="0" borderId="8" xfId="49" applyNumberFormat="1" applyFont="1" applyFill="1" applyBorder="1" applyAlignment="1">
      <alignment horizontal="left" vertical="center"/>
    </xf>
    <xf numFmtId="49" fontId="3" fillId="0" borderId="9" xfId="49" applyNumberFormat="1" applyFont="1" applyFill="1" applyBorder="1" applyAlignment="1">
      <alignment horizontal="left" vertical="center"/>
    </xf>
    <xf numFmtId="4" fontId="3" fillId="0" borderId="9" xfId="49" applyNumberFormat="1" applyFont="1" applyFill="1" applyBorder="1" applyAlignment="1">
      <alignment horizontal="right" vertical="center"/>
    </xf>
    <xf numFmtId="4" fontId="3" fillId="0" borderId="9" xfId="49" applyNumberFormat="1" applyFont="1" applyFill="1" applyBorder="1" applyAlignment="1">
      <alignment vertical="center"/>
    </xf>
    <xf numFmtId="49" fontId="5" fillId="0" borderId="6" xfId="49" applyNumberFormat="1" applyFont="1" applyFill="1" applyBorder="1" applyAlignment="1">
      <alignment horizontal="left" vertical="center"/>
    </xf>
    <xf numFmtId="49" fontId="5" fillId="0" borderId="8" xfId="49" applyNumberFormat="1" applyFont="1" applyFill="1" applyBorder="1" applyAlignment="1">
      <alignment horizontal="left" vertical="center"/>
    </xf>
    <xf numFmtId="0" fontId="6" fillId="0" borderId="6" xfId="49" applyFont="1" applyFill="1" applyBorder="1" applyAlignment="1">
      <alignment horizontal="left" vertical="center"/>
    </xf>
    <xf numFmtId="0" fontId="6" fillId="0" borderId="8" xfId="49" applyFont="1" applyFill="1" applyBorder="1" applyAlignment="1">
      <alignment horizontal="left" vertical="center"/>
    </xf>
    <xf numFmtId="0" fontId="0" fillId="0" borderId="6" xfId="0" applyFill="1" applyBorder="1"/>
    <xf numFmtId="0" fontId="0" fillId="0" borderId="8" xfId="0" applyFill="1" applyBorder="1"/>
    <xf numFmtId="0" fontId="0" fillId="0" borderId="7" xfId="0" applyFill="1" applyBorder="1"/>
    <xf numFmtId="0" fontId="0" fillId="0" borderId="10" xfId="0" applyFill="1" applyBorder="1"/>
    <xf numFmtId="49" fontId="3" fillId="0" borderId="10" xfId="49" applyNumberFormat="1" applyFont="1" applyFill="1" applyBorder="1" applyAlignment="1">
      <alignment horizontal="center" vertical="center"/>
    </xf>
    <xf numFmtId="0" fontId="0" fillId="0" borderId="9" xfId="0" applyFill="1" applyBorder="1"/>
    <xf numFmtId="49" fontId="3" fillId="0" borderId="11" xfId="49" applyNumberFormat="1" applyFont="1" applyFill="1" applyBorder="1" applyAlignment="1">
      <alignment horizontal="left" vertical="center"/>
    </xf>
    <xf numFmtId="0" fontId="6" fillId="0" borderId="9" xfId="49" applyFont="1" applyFill="1" applyBorder="1" applyAlignment="1">
      <alignment horizontal="left" vertical="center"/>
    </xf>
    <xf numFmtId="177" fontId="3" fillId="0" borderId="1" xfId="49" applyNumberFormat="1" applyFont="1" applyBorder="1" applyAlignment="1">
      <alignment horizontal="left" vertical="center"/>
    </xf>
    <xf numFmtId="43" fontId="3" fillId="0" borderId="1" xfId="8" applyFont="1" applyBorder="1" applyAlignment="1">
      <alignment horizontal="left" vertical="center"/>
    </xf>
    <xf numFmtId="49" fontId="4" fillId="3" borderId="12" xfId="49" applyNumberFormat="1" applyFont="1" applyFill="1" applyBorder="1" applyAlignment="1">
      <alignment horizontal="center" vertical="center"/>
    </xf>
    <xf numFmtId="43" fontId="4" fillId="3" borderId="12" xfId="8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1" fontId="3" fillId="0" borderId="9" xfId="49" applyNumberFormat="1" applyFont="1" applyFill="1" applyBorder="1" applyAlignment="1">
      <alignment horizontal="right" vertical="center"/>
    </xf>
    <xf numFmtId="43" fontId="3" fillId="0" borderId="9" xfId="8" applyFont="1" applyFill="1" applyBorder="1" applyAlignment="1">
      <alignment horizontal="right" vertical="center"/>
    </xf>
    <xf numFmtId="4" fontId="5" fillId="0" borderId="9" xfId="49" applyNumberFormat="1" applyFont="1" applyFill="1" applyBorder="1" applyAlignment="1">
      <alignment horizontal="right" vertical="center"/>
    </xf>
    <xf numFmtId="0" fontId="6" fillId="0" borderId="0" xfId="49" applyFont="1" applyBorder="1" applyAlignment="1">
      <alignment horizontal="left" vertical="center"/>
    </xf>
    <xf numFmtId="43" fontId="6" fillId="0" borderId="0" xfId="8" applyFont="1" applyBorder="1" applyAlignment="1">
      <alignment horizontal="left" vertical="center"/>
    </xf>
    <xf numFmtId="0" fontId="6" fillId="0" borderId="1" xfId="49" applyFont="1" applyBorder="1" applyAlignment="1">
      <alignment horizontal="left" vertical="center"/>
    </xf>
    <xf numFmtId="43" fontId="6" fillId="0" borderId="1" xfId="8" applyFont="1" applyBorder="1" applyAlignment="1">
      <alignment horizontal="left" vertical="center"/>
    </xf>
    <xf numFmtId="49" fontId="7" fillId="3" borderId="12" xfId="49" applyNumberFormat="1" applyFont="1" applyFill="1" applyBorder="1" applyAlignment="1">
      <alignment horizontal="center" vertical="center"/>
    </xf>
    <xf numFmtId="43" fontId="7" fillId="3" borderId="12" xfId="8" applyFont="1" applyFill="1" applyBorder="1" applyAlignment="1">
      <alignment horizontal="center" vertical="center"/>
    </xf>
    <xf numFmtId="178" fontId="3" fillId="0" borderId="9" xfId="8" applyNumberFormat="1" applyFont="1" applyFill="1" applyBorder="1" applyAlignment="1">
      <alignment horizontal="right" vertical="center"/>
    </xf>
    <xf numFmtId="9" fontId="3" fillId="0" borderId="9" xfId="11" applyFont="1" applyFill="1" applyBorder="1" applyAlignment="1">
      <alignment horizontal="right" vertical="center"/>
    </xf>
    <xf numFmtId="49" fontId="3" fillId="0" borderId="13" xfId="49" applyNumberFormat="1" applyFont="1" applyFill="1" applyBorder="1" applyAlignment="1">
      <alignment horizontal="left" vertical="center"/>
    </xf>
    <xf numFmtId="49" fontId="3" fillId="0" borderId="14" xfId="49" applyNumberFormat="1" applyFont="1" applyFill="1" applyBorder="1" applyAlignment="1">
      <alignment horizontal="center" vertical="center"/>
    </xf>
    <xf numFmtId="49" fontId="3" fillId="0" borderId="15" xfId="49" applyNumberFormat="1" applyFont="1" applyFill="1" applyBorder="1" applyAlignment="1">
      <alignment horizontal="left" vertical="center"/>
    </xf>
    <xf numFmtId="0" fontId="0" fillId="0" borderId="9" xfId="0" applyBorder="1"/>
    <xf numFmtId="4" fontId="3" fillId="0" borderId="16" xfId="49" applyNumberFormat="1" applyFont="1" applyFill="1" applyBorder="1" applyAlignment="1">
      <alignment horizontal="center" vertical="center"/>
    </xf>
    <xf numFmtId="4" fontId="3" fillId="0" borderId="17" xfId="49" applyNumberFormat="1" applyFont="1" applyFill="1" applyBorder="1" applyAlignment="1">
      <alignment horizontal="center" vertical="center"/>
    </xf>
    <xf numFmtId="179" fontId="3" fillId="0" borderId="9" xfId="49" applyNumberFormat="1" applyFont="1" applyFill="1" applyBorder="1" applyAlignment="1">
      <alignment horizontal="right" vertical="center"/>
    </xf>
    <xf numFmtId="4" fontId="3" fillId="0" borderId="4" xfId="49" applyNumberFormat="1" applyFont="1" applyFill="1" applyBorder="1" applyAlignment="1">
      <alignment horizontal="center" vertical="center"/>
    </xf>
    <xf numFmtId="49" fontId="3" fillId="0" borderId="7" xfId="49" applyNumberFormat="1" applyFont="1" applyFill="1" applyBorder="1" applyAlignment="1">
      <alignment horizontal="left" vertical="center"/>
    </xf>
    <xf numFmtId="49" fontId="3" fillId="0" borderId="18" xfId="49" applyNumberFormat="1" applyFont="1" applyFill="1" applyBorder="1" applyAlignment="1">
      <alignment horizontal="center" vertical="center"/>
    </xf>
    <xf numFmtId="49" fontId="3" fillId="0" borderId="19" xfId="49" applyNumberFormat="1" applyFont="1" applyFill="1" applyBorder="1" applyAlignment="1">
      <alignment horizontal="left" vertical="center"/>
    </xf>
    <xf numFmtId="49" fontId="3" fillId="0" borderId="16" xfId="49" applyNumberFormat="1" applyFont="1" applyFill="1" applyBorder="1" applyAlignment="1">
      <alignment horizontal="left" vertical="center"/>
    </xf>
    <xf numFmtId="4" fontId="3" fillId="0" borderId="16" xfId="49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center"/>
    </xf>
    <xf numFmtId="0" fontId="0" fillId="0" borderId="16" xfId="0" applyBorder="1"/>
    <xf numFmtId="49" fontId="3" fillId="0" borderId="16" xfId="49" applyNumberFormat="1" applyFont="1" applyFill="1" applyBorder="1" applyAlignment="1">
      <alignment horizontal="center" vertical="center"/>
    </xf>
    <xf numFmtId="1" fontId="3" fillId="0" borderId="16" xfId="49" applyNumberFormat="1" applyFont="1" applyFill="1" applyBorder="1" applyAlignment="1">
      <alignment horizontal="right" vertical="center"/>
    </xf>
    <xf numFmtId="43" fontId="3" fillId="0" borderId="16" xfId="8" applyFont="1" applyFill="1" applyBorder="1" applyAlignment="1">
      <alignment horizontal="right" vertical="center"/>
    </xf>
    <xf numFmtId="9" fontId="3" fillId="0" borderId="16" xfId="11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49" fontId="10" fillId="3" borderId="9" xfId="49" applyNumberFormat="1" applyFont="1" applyFill="1" applyBorder="1" applyAlignment="1">
      <alignment horizontal="center" vertical="center"/>
    </xf>
    <xf numFmtId="49" fontId="11" fillId="0" borderId="9" xfId="49" applyNumberFormat="1" applyFont="1" applyFill="1" applyBorder="1" applyAlignment="1">
      <alignment horizontal="center" vertical="center"/>
    </xf>
    <xf numFmtId="9" fontId="10" fillId="3" borderId="9" xfId="11" applyNumberFormat="1" applyFont="1" applyFill="1" applyBorder="1" applyAlignment="1">
      <alignment horizontal="center" vertical="center"/>
    </xf>
    <xf numFmtId="43" fontId="10" fillId="3" borderId="9" xfId="8" applyFont="1" applyFill="1" applyBorder="1" applyAlignment="1">
      <alignment horizontal="center" vertical="center"/>
    </xf>
    <xf numFmtId="9" fontId="3" fillId="0" borderId="9" xfId="49" applyNumberFormat="1" applyFont="1" applyFill="1" applyBorder="1" applyAlignment="1">
      <alignment horizontal="right" vertical="center"/>
    </xf>
    <xf numFmtId="0" fontId="12" fillId="0" borderId="9" xfId="0" applyFont="1" applyFill="1" applyBorder="1"/>
    <xf numFmtId="49" fontId="3" fillId="2" borderId="9" xfId="0" applyNumberFormat="1" applyFont="1" applyFill="1" applyBorder="1" applyAlignment="1">
      <alignment horizontal="left" vertical="center"/>
    </xf>
    <xf numFmtId="180" fontId="3" fillId="0" borderId="9" xfId="49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4" fillId="0" borderId="9" xfId="0" applyFont="1" applyBorder="1"/>
    <xf numFmtId="4" fontId="13" fillId="0" borderId="9" xfId="0" applyNumberFormat="1" applyFont="1" applyBorder="1"/>
    <xf numFmtId="177" fontId="0" fillId="0" borderId="0" xfId="0" applyNumberFormat="1"/>
    <xf numFmtId="0" fontId="13" fillId="0" borderId="9" xfId="0" applyFont="1" applyBorder="1"/>
    <xf numFmtId="49" fontId="10" fillId="3" borderId="6" xfId="49" applyNumberFormat="1" applyFont="1" applyFill="1" applyBorder="1" applyAlignment="1">
      <alignment horizontal="center" vertical="center"/>
    </xf>
    <xf numFmtId="49" fontId="10" fillId="3" borderId="8" xfId="49" applyNumberFormat="1" applyFont="1" applyFill="1" applyBorder="1" applyAlignment="1">
      <alignment horizontal="center" vertical="center"/>
    </xf>
    <xf numFmtId="49" fontId="10" fillId="3" borderId="20" xfId="49" applyNumberFormat="1" applyFont="1" applyFill="1" applyBorder="1" applyAlignment="1">
      <alignment horizontal="center" vertical="center"/>
    </xf>
    <xf numFmtId="49" fontId="11" fillId="0" borderId="6" xfId="49" applyNumberFormat="1" applyFont="1" applyFill="1" applyBorder="1" applyAlignment="1">
      <alignment horizontal="center" vertical="center"/>
    </xf>
    <xf numFmtId="49" fontId="10" fillId="3" borderId="7" xfId="49" applyNumberFormat="1" applyFont="1" applyFill="1" applyBorder="1" applyAlignment="1">
      <alignment horizontal="center" vertical="center"/>
    </xf>
    <xf numFmtId="9" fontId="10" fillId="3" borderId="7" xfId="11" applyNumberFormat="1" applyFont="1" applyFill="1" applyBorder="1" applyAlignment="1">
      <alignment horizontal="center" vertical="center"/>
    </xf>
    <xf numFmtId="43" fontId="10" fillId="3" borderId="7" xfId="8" applyFont="1" applyFill="1" applyBorder="1" applyAlignment="1">
      <alignment horizontal="center" vertical="center"/>
    </xf>
    <xf numFmtId="49" fontId="10" fillId="3" borderId="12" xfId="49" applyNumberFormat="1" applyFont="1" applyFill="1" applyBorder="1" applyAlignment="1">
      <alignment horizontal="center" vertical="center"/>
    </xf>
    <xf numFmtId="49" fontId="11" fillId="0" borderId="7" xfId="49" applyNumberFormat="1" applyFont="1" applyFill="1" applyBorder="1" applyAlignment="1">
      <alignment horizontal="center" vertical="center"/>
    </xf>
    <xf numFmtId="9" fontId="3" fillId="0" borderId="16" xfId="49" applyNumberFormat="1" applyFont="1" applyFill="1" applyBorder="1" applyAlignment="1">
      <alignment horizontal="right" vertical="center"/>
    </xf>
    <xf numFmtId="0" fontId="10" fillId="0" borderId="0" xfId="0" applyFont="1"/>
    <xf numFmtId="0" fontId="13" fillId="0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9" fontId="13" fillId="0" borderId="0" xfId="11" applyNumberFormat="1" applyFont="1" applyAlignment="1"/>
    <xf numFmtId="43" fontId="13" fillId="0" borderId="0" xfId="8" applyFont="1" applyAlignment="1"/>
    <xf numFmtId="49" fontId="15" fillId="3" borderId="6" xfId="49" applyNumberFormat="1" applyFont="1" applyFill="1" applyBorder="1" applyAlignment="1">
      <alignment horizontal="center" vertical="center"/>
    </xf>
    <xf numFmtId="49" fontId="15" fillId="3" borderId="8" xfId="49" applyNumberFormat="1" applyFont="1" applyFill="1" applyBorder="1" applyAlignment="1">
      <alignment horizontal="center" vertical="center"/>
    </xf>
    <xf numFmtId="49" fontId="15" fillId="3" borderId="9" xfId="49" applyNumberFormat="1" applyFont="1" applyFill="1" applyBorder="1" applyAlignment="1">
      <alignment horizontal="center" vertical="center"/>
    </xf>
    <xf numFmtId="49" fontId="15" fillId="3" borderId="20" xfId="49" applyNumberFormat="1" applyFont="1" applyFill="1" applyBorder="1" applyAlignment="1">
      <alignment horizontal="center" vertical="center"/>
    </xf>
    <xf numFmtId="49" fontId="15" fillId="3" borderId="7" xfId="49" applyNumberFormat="1" applyFont="1" applyFill="1" applyBorder="1" applyAlignment="1">
      <alignment horizontal="center" vertical="center"/>
    </xf>
    <xf numFmtId="9" fontId="16" fillId="3" borderId="7" xfId="11" applyNumberFormat="1" applyFont="1" applyFill="1" applyBorder="1" applyAlignment="1">
      <alignment horizontal="center" vertical="center"/>
    </xf>
    <xf numFmtId="43" fontId="16" fillId="3" borderId="7" xfId="8" applyFont="1" applyFill="1" applyBorder="1" applyAlignment="1">
      <alignment horizontal="center" vertical="center"/>
    </xf>
    <xf numFmtId="49" fontId="15" fillId="3" borderId="12" xfId="49" applyNumberFormat="1" applyFont="1" applyFill="1" applyBorder="1" applyAlignment="1">
      <alignment horizontal="center" vertical="center"/>
    </xf>
    <xf numFmtId="43" fontId="13" fillId="0" borderId="0" xfId="0" applyNumberFormat="1" applyFont="1"/>
    <xf numFmtId="0" fontId="17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49" fontId="4" fillId="3" borderId="7" xfId="49" applyNumberFormat="1" applyFont="1" applyFill="1" applyBorder="1" applyAlignment="1">
      <alignment horizontal="center" vertical="center"/>
    </xf>
    <xf numFmtId="43" fontId="15" fillId="3" borderId="7" xfId="8" applyFont="1" applyFill="1" applyBorder="1" applyAlignment="1">
      <alignment horizontal="center" vertical="center"/>
    </xf>
    <xf numFmtId="43" fontId="16" fillId="3" borderId="10" xfId="8" applyFont="1" applyFill="1" applyBorder="1" applyAlignment="1">
      <alignment horizontal="center" vertical="center"/>
    </xf>
    <xf numFmtId="9" fontId="3" fillId="0" borderId="9" xfId="8" applyNumberFormat="1" applyFont="1" applyFill="1" applyBorder="1" applyAlignment="1">
      <alignment horizontal="right" vertical="center"/>
    </xf>
    <xf numFmtId="43" fontId="3" fillId="0" borderId="14" xfId="8" applyFont="1" applyFill="1" applyBorder="1" applyAlignment="1">
      <alignment horizontal="right" vertical="center"/>
    </xf>
    <xf numFmtId="0" fontId="13" fillId="0" borderId="9" xfId="0" applyFont="1" applyFill="1" applyBorder="1"/>
    <xf numFmtId="0" fontId="12" fillId="0" borderId="9" xfId="0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right" vertical="center"/>
    </xf>
    <xf numFmtId="49" fontId="3" fillId="0" borderId="6" xfId="0" applyNumberFormat="1" applyFont="1" applyFill="1" applyBorder="1" applyAlignment="1">
      <alignment horizontal="left" vertical="center"/>
    </xf>
    <xf numFmtId="1" fontId="3" fillId="0" borderId="6" xfId="0" applyNumberFormat="1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left" vertical="center"/>
    </xf>
    <xf numFmtId="1" fontId="3" fillId="0" borderId="7" xfId="0" applyNumberFormat="1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center"/>
    </xf>
    <xf numFmtId="4" fontId="13" fillId="0" borderId="9" xfId="0" applyNumberFormat="1" applyFont="1" applyFill="1" applyBorder="1"/>
    <xf numFmtId="176" fontId="13" fillId="0" borderId="0" xfId="0" applyNumberFormat="1" applyFont="1"/>
    <xf numFmtId="9" fontId="3" fillId="0" borderId="16" xfId="8" applyNumberFormat="1" applyFont="1" applyFill="1" applyBorder="1" applyAlignment="1">
      <alignment horizontal="right" vertical="center"/>
    </xf>
    <xf numFmtId="43" fontId="3" fillId="0" borderId="18" xfId="8" applyFont="1" applyFill="1" applyBorder="1" applyAlignment="1">
      <alignment horizontal="right" vertical="center"/>
    </xf>
    <xf numFmtId="0" fontId="13" fillId="0" borderId="16" xfId="0" applyFont="1" applyFill="1" applyBorder="1"/>
    <xf numFmtId="0" fontId="0" fillId="4" borderId="0" xfId="0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B17" sqref="B17"/>
    </sheetView>
  </sheetViews>
  <sheetFormatPr defaultColWidth="9" defaultRowHeight="13.5"/>
  <cols>
    <col min="1" max="1" width="22.725" customWidth="1"/>
    <col min="2" max="2" width="28.725" customWidth="1"/>
    <col min="3" max="3" width="35.9083333333333" customWidth="1"/>
    <col min="4" max="4" width="43.45" customWidth="1"/>
    <col min="5" max="5" width="37.45" customWidth="1"/>
    <col min="6" max="6" width="37" customWidth="1"/>
    <col min="7" max="7" width="16.9083333333333" customWidth="1"/>
    <col min="8" max="8" width="17.3666666666667" customWidth="1"/>
    <col min="9" max="9" width="21.725" customWidth="1"/>
    <col min="10" max="10" width="17.3666666666667" customWidth="1"/>
    <col min="11" max="11" width="13.4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</row>
    <row r="3" ht="12" customHeight="1" spans="1:11">
      <c r="A3" t="s">
        <v>22</v>
      </c>
      <c r="B3" t="s">
        <v>23</v>
      </c>
      <c r="C3" t="s">
        <v>24</v>
      </c>
      <c r="D3" t="s">
        <v>25</v>
      </c>
      <c r="E3" t="s">
        <v>26</v>
      </c>
      <c r="F3" t="s">
        <v>27</v>
      </c>
      <c r="G3" t="s">
        <v>28</v>
      </c>
      <c r="H3" t="s">
        <v>29</v>
      </c>
      <c r="I3" t="s">
        <v>30</v>
      </c>
      <c r="J3" t="s">
        <v>31</v>
      </c>
      <c r="K3" t="s">
        <v>32</v>
      </c>
    </row>
    <row r="4" spans="1:9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t="s">
        <v>39</v>
      </c>
      <c r="H4" t="s">
        <v>40</v>
      </c>
      <c r="I4" t="s">
        <v>41</v>
      </c>
    </row>
    <row r="5" spans="3:6">
      <c r="C5" t="s">
        <v>42</v>
      </c>
      <c r="D5" t="s">
        <v>43</v>
      </c>
      <c r="E5" t="s">
        <v>44</v>
      </c>
      <c r="F5" t="s">
        <v>45</v>
      </c>
    </row>
    <row r="6" spans="3:5">
      <c r="C6" t="s">
        <v>46</v>
      </c>
      <c r="D6" t="s">
        <v>47</v>
      </c>
      <c r="E6" t="s">
        <v>48</v>
      </c>
    </row>
    <row r="7" spans="3:3">
      <c r="C7" t="s">
        <v>49</v>
      </c>
    </row>
    <row r="8" spans="3:3">
      <c r="C8" t="s">
        <v>50</v>
      </c>
    </row>
    <row r="9" spans="3:3">
      <c r="C9" t="s">
        <v>51</v>
      </c>
    </row>
    <row r="10" spans="3:3">
      <c r="C10" t="s">
        <v>52</v>
      </c>
    </row>
    <row r="11" spans="3:3">
      <c r="C11" t="s">
        <v>53</v>
      </c>
    </row>
    <row r="12" spans="3:3">
      <c r="C12" t="s">
        <v>54</v>
      </c>
    </row>
    <row r="13" spans="3:3">
      <c r="C13" t="s">
        <v>55</v>
      </c>
    </row>
    <row r="14" spans="3:6">
      <c r="C14" t="s">
        <v>56</v>
      </c>
      <c r="F14" s="130"/>
    </row>
    <row r="15" spans="3:3">
      <c r="C15" t="s">
        <v>57</v>
      </c>
    </row>
    <row r="16" spans="3:3">
      <c r="C16" t="s">
        <v>58</v>
      </c>
    </row>
    <row r="17" spans="3:3">
      <c r="C17" t="s">
        <v>59</v>
      </c>
    </row>
    <row r="18" spans="3:3">
      <c r="C18" t="s">
        <v>60</v>
      </c>
    </row>
    <row r="19" spans="3:3">
      <c r="C19" t="s">
        <v>61</v>
      </c>
    </row>
    <row r="20" spans="3:3">
      <c r="C20" t="s">
        <v>62</v>
      </c>
    </row>
    <row r="21" spans="3:3">
      <c r="C21" t="s">
        <v>63</v>
      </c>
    </row>
    <row r="22" spans="3:3">
      <c r="C22" t="s">
        <v>64</v>
      </c>
    </row>
    <row r="23" spans="3:3">
      <c r="C23" t="s">
        <v>65</v>
      </c>
    </row>
    <row r="24" spans="3:3">
      <c r="C24" t="s">
        <v>66</v>
      </c>
    </row>
    <row r="25" spans="3:3">
      <c r="C25" t="s">
        <v>67</v>
      </c>
    </row>
    <row r="26" spans="3:3">
      <c r="C26" t="s">
        <v>68</v>
      </c>
    </row>
    <row r="27" spans="3:3">
      <c r="C27" t="s">
        <v>69</v>
      </c>
    </row>
    <row r="28" spans="3:3">
      <c r="C28" t="s">
        <v>70</v>
      </c>
    </row>
    <row r="29" spans="3:3">
      <c r="C29" t="s">
        <v>71</v>
      </c>
    </row>
  </sheetData>
  <dataValidations count="1">
    <dataValidation type="list" allowBlank="1" showInputMessage="1" showErrorMessage="1" sqref="G14">
      <formula1>$F$10:$H$10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427"/>
  <sheetViews>
    <sheetView topLeftCell="D139" workbookViewId="0">
      <selection activeCell="J422" sqref="J422"/>
    </sheetView>
  </sheetViews>
  <sheetFormatPr defaultColWidth="9" defaultRowHeight="12"/>
  <cols>
    <col min="1" max="1" width="5.90833333333333" style="93" customWidth="1"/>
    <col min="2" max="2" width="38.9083333333333" style="94" customWidth="1"/>
    <col min="3" max="3" width="15.45" style="93" customWidth="1"/>
    <col min="4" max="4" width="27.2666666666667" style="93" customWidth="1"/>
    <col min="5" max="5" width="11.6333333333333" style="94" customWidth="1"/>
    <col min="6" max="6" width="12.2666666666667" style="93" customWidth="1"/>
    <col min="7" max="7" width="11.3666666666667" style="94" customWidth="1"/>
    <col min="8" max="8" width="8" style="93" customWidth="1"/>
    <col min="9" max="9" width="13.0916666666667" style="94" customWidth="1"/>
    <col min="10" max="10" width="15.6333333333333" style="94" customWidth="1"/>
    <col min="11" max="12" width="13" style="94" customWidth="1"/>
    <col min="13" max="13" width="8" style="95" customWidth="1"/>
    <col min="14" max="14" width="12.2666666666667" style="96" customWidth="1"/>
    <col min="15" max="15" width="13.9083333333333" style="94" customWidth="1"/>
    <col min="16" max="16384" width="9" style="94"/>
  </cols>
  <sheetData>
    <row r="2" ht="45" customHeight="1" spans="1:14">
      <c r="A2" s="109" t="s">
        <v>72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5">
      <c r="A3" s="97" t="s">
        <v>73</v>
      </c>
      <c r="B3" s="97" t="s">
        <v>74</v>
      </c>
      <c r="C3" s="98" t="s">
        <v>75</v>
      </c>
      <c r="D3" s="99" t="s">
        <v>76</v>
      </c>
      <c r="E3" s="100" t="s">
        <v>77</v>
      </c>
      <c r="F3" s="97" t="s">
        <v>78</v>
      </c>
      <c r="G3" s="97" t="s">
        <v>79</v>
      </c>
      <c r="H3" s="97" t="s">
        <v>80</v>
      </c>
      <c r="I3" s="110" t="s">
        <v>81</v>
      </c>
      <c r="J3" s="111" t="s">
        <v>82</v>
      </c>
      <c r="K3" s="101" t="s">
        <v>83</v>
      </c>
      <c r="L3" s="101" t="s">
        <v>84</v>
      </c>
      <c r="M3" s="102" t="s">
        <v>85</v>
      </c>
      <c r="N3" s="112" t="s">
        <v>86</v>
      </c>
      <c r="O3" s="112" t="s">
        <v>87</v>
      </c>
    </row>
    <row r="4" s="92" customFormat="1" spans="1:15">
      <c r="A4" s="13" t="s">
        <v>88</v>
      </c>
      <c r="B4" s="14" t="s">
        <v>89</v>
      </c>
      <c r="C4" s="15" t="s">
        <v>3</v>
      </c>
      <c r="D4" s="16" t="s">
        <v>14</v>
      </c>
      <c r="E4" s="17">
        <v>168965.44</v>
      </c>
      <c r="F4" s="84" t="s">
        <v>90</v>
      </c>
      <c r="G4" s="35" t="s">
        <v>91</v>
      </c>
      <c r="H4" s="36">
        <v>10</v>
      </c>
      <c r="I4" s="37">
        <v>98337.88608</v>
      </c>
      <c r="J4" s="37">
        <v>16389.64768</v>
      </c>
      <c r="K4" s="37">
        <f>I4+J4</f>
        <v>114727.53376</v>
      </c>
      <c r="L4" s="37">
        <f>E4-K4</f>
        <v>54237.90624</v>
      </c>
      <c r="M4" s="113">
        <v>0.03</v>
      </c>
      <c r="N4" s="114">
        <f>E4*M4</f>
        <v>5068.9632</v>
      </c>
      <c r="O4" s="115" t="s">
        <v>92</v>
      </c>
    </row>
    <row r="5" s="92" customFormat="1" spans="1:15">
      <c r="A5" s="13" t="s">
        <v>93</v>
      </c>
      <c r="B5" s="14" t="s">
        <v>94</v>
      </c>
      <c r="C5" s="15" t="s">
        <v>3</v>
      </c>
      <c r="D5" s="16" t="s">
        <v>25</v>
      </c>
      <c r="E5" s="17">
        <v>47387.29</v>
      </c>
      <c r="F5" s="84" t="s">
        <v>90</v>
      </c>
      <c r="G5" s="35" t="s">
        <v>91</v>
      </c>
      <c r="H5" s="36">
        <v>10</v>
      </c>
      <c r="I5" s="37">
        <v>27579.40278</v>
      </c>
      <c r="J5" s="37">
        <v>4596.56713</v>
      </c>
      <c r="K5" s="37">
        <f t="shared" ref="K5:K68" si="0">I5+J5</f>
        <v>32175.96991</v>
      </c>
      <c r="L5" s="37">
        <f t="shared" ref="L5:L68" si="1">E5-K5</f>
        <v>15211.32009</v>
      </c>
      <c r="M5" s="113">
        <v>0.03</v>
      </c>
      <c r="N5" s="114">
        <f t="shared" ref="N5:N68" si="2">E5*M5</f>
        <v>1421.6187</v>
      </c>
      <c r="O5" s="115" t="s">
        <v>92</v>
      </c>
    </row>
    <row r="6" s="92" customFormat="1" spans="1:15">
      <c r="A6" s="13" t="s">
        <v>95</v>
      </c>
      <c r="B6" s="14" t="s">
        <v>94</v>
      </c>
      <c r="C6" s="15" t="s">
        <v>3</v>
      </c>
      <c r="D6" s="16" t="s">
        <v>25</v>
      </c>
      <c r="E6" s="17">
        <v>105139.28</v>
      </c>
      <c r="F6" s="84" t="s">
        <v>90</v>
      </c>
      <c r="G6" s="35" t="s">
        <v>91</v>
      </c>
      <c r="H6" s="36">
        <v>10</v>
      </c>
      <c r="I6" s="37">
        <v>61191.06096</v>
      </c>
      <c r="J6" s="37">
        <v>10198.51016</v>
      </c>
      <c r="K6" s="37">
        <f t="shared" si="0"/>
        <v>71389.57112</v>
      </c>
      <c r="L6" s="37">
        <f t="shared" si="1"/>
        <v>33749.70888</v>
      </c>
      <c r="M6" s="113">
        <v>0.03</v>
      </c>
      <c r="N6" s="114">
        <f t="shared" si="2"/>
        <v>3154.1784</v>
      </c>
      <c r="O6" s="115" t="s">
        <v>92</v>
      </c>
    </row>
    <row r="7" s="92" customFormat="1" spans="1:15">
      <c r="A7" s="13" t="s">
        <v>96</v>
      </c>
      <c r="B7" s="14" t="s">
        <v>94</v>
      </c>
      <c r="C7" s="15" t="s">
        <v>3</v>
      </c>
      <c r="D7" s="16" t="s">
        <v>25</v>
      </c>
      <c r="E7" s="17">
        <v>47387.29</v>
      </c>
      <c r="F7" s="84" t="s">
        <v>90</v>
      </c>
      <c r="G7" s="35" t="s">
        <v>91</v>
      </c>
      <c r="H7" s="36">
        <v>10</v>
      </c>
      <c r="I7" s="37">
        <v>27579.40278</v>
      </c>
      <c r="J7" s="37">
        <v>4596.56713</v>
      </c>
      <c r="K7" s="37">
        <f t="shared" si="0"/>
        <v>32175.96991</v>
      </c>
      <c r="L7" s="37">
        <f t="shared" si="1"/>
        <v>15211.32009</v>
      </c>
      <c r="M7" s="113">
        <v>0.03</v>
      </c>
      <c r="N7" s="114">
        <f t="shared" si="2"/>
        <v>1421.6187</v>
      </c>
      <c r="O7" s="115" t="s">
        <v>92</v>
      </c>
    </row>
    <row r="8" s="92" customFormat="1" spans="1:15">
      <c r="A8" s="13" t="s">
        <v>97</v>
      </c>
      <c r="B8" s="14" t="s">
        <v>94</v>
      </c>
      <c r="C8" s="15" t="s">
        <v>3</v>
      </c>
      <c r="D8" s="16" t="s">
        <v>25</v>
      </c>
      <c r="E8" s="17">
        <v>94774.58</v>
      </c>
      <c r="F8" s="84" t="s">
        <v>90</v>
      </c>
      <c r="G8" s="35" t="s">
        <v>91</v>
      </c>
      <c r="H8" s="36">
        <v>10</v>
      </c>
      <c r="I8" s="37">
        <v>55158.80556</v>
      </c>
      <c r="J8" s="37">
        <v>9193.13426</v>
      </c>
      <c r="K8" s="37">
        <f t="shared" si="0"/>
        <v>64351.93982</v>
      </c>
      <c r="L8" s="37">
        <f t="shared" si="1"/>
        <v>30422.64018</v>
      </c>
      <c r="M8" s="113">
        <v>0.03</v>
      </c>
      <c r="N8" s="114">
        <f t="shared" si="2"/>
        <v>2843.2374</v>
      </c>
      <c r="O8" s="115" t="s">
        <v>92</v>
      </c>
    </row>
    <row r="9" s="92" customFormat="1" spans="1:15">
      <c r="A9" s="13" t="s">
        <v>98</v>
      </c>
      <c r="B9" s="14" t="s">
        <v>99</v>
      </c>
      <c r="C9" s="15" t="s">
        <v>3</v>
      </c>
      <c r="D9" s="16" t="s">
        <v>47</v>
      </c>
      <c r="E9" s="17">
        <v>87952.4</v>
      </c>
      <c r="F9" s="84" t="s">
        <v>90</v>
      </c>
      <c r="G9" s="35" t="s">
        <v>91</v>
      </c>
      <c r="H9" s="36">
        <v>10</v>
      </c>
      <c r="I9" s="37">
        <v>51188.2968</v>
      </c>
      <c r="J9" s="37">
        <v>8531.3828</v>
      </c>
      <c r="K9" s="37">
        <f t="shared" si="0"/>
        <v>59719.6796</v>
      </c>
      <c r="L9" s="37">
        <f t="shared" si="1"/>
        <v>28232.7204</v>
      </c>
      <c r="M9" s="113">
        <v>0.03</v>
      </c>
      <c r="N9" s="114">
        <f t="shared" si="2"/>
        <v>2638.572</v>
      </c>
      <c r="O9" s="115" t="s">
        <v>92</v>
      </c>
    </row>
    <row r="10" s="92" customFormat="1" spans="1:15">
      <c r="A10" s="13" t="s">
        <v>100</v>
      </c>
      <c r="B10" s="14" t="s">
        <v>99</v>
      </c>
      <c r="C10" s="15" t="s">
        <v>3</v>
      </c>
      <c r="D10" s="16" t="s">
        <v>47</v>
      </c>
      <c r="E10" s="17">
        <v>83806.52</v>
      </c>
      <c r="F10" s="84" t="s">
        <v>90</v>
      </c>
      <c r="G10" s="35" t="s">
        <v>91</v>
      </c>
      <c r="H10" s="36">
        <v>10</v>
      </c>
      <c r="I10" s="37">
        <v>48775.39464</v>
      </c>
      <c r="J10" s="37">
        <v>8129.23244</v>
      </c>
      <c r="K10" s="37">
        <f t="shared" si="0"/>
        <v>56904.62708</v>
      </c>
      <c r="L10" s="37">
        <f t="shared" si="1"/>
        <v>26901.89292</v>
      </c>
      <c r="M10" s="113">
        <v>0.03</v>
      </c>
      <c r="N10" s="114">
        <f t="shared" si="2"/>
        <v>2514.1956</v>
      </c>
      <c r="O10" s="115" t="s">
        <v>92</v>
      </c>
    </row>
    <row r="11" s="92" customFormat="1" spans="1:15">
      <c r="A11" s="13" t="s">
        <v>101</v>
      </c>
      <c r="B11" s="14" t="s">
        <v>99</v>
      </c>
      <c r="C11" s="15" t="s">
        <v>3</v>
      </c>
      <c r="D11" s="16" t="s">
        <v>47</v>
      </c>
      <c r="E11" s="17">
        <v>175904.8</v>
      </c>
      <c r="F11" s="84" t="s">
        <v>90</v>
      </c>
      <c r="G11" s="35" t="s">
        <v>91</v>
      </c>
      <c r="H11" s="36">
        <v>10</v>
      </c>
      <c r="I11" s="37">
        <v>102376.5936</v>
      </c>
      <c r="J11" s="37">
        <v>17062.7656</v>
      </c>
      <c r="K11" s="37">
        <f t="shared" si="0"/>
        <v>119439.3592</v>
      </c>
      <c r="L11" s="37">
        <f t="shared" si="1"/>
        <v>56465.4408</v>
      </c>
      <c r="M11" s="113">
        <v>0.03</v>
      </c>
      <c r="N11" s="114">
        <f t="shared" si="2"/>
        <v>5277.144</v>
      </c>
      <c r="O11" s="115" t="s">
        <v>92</v>
      </c>
    </row>
    <row r="12" s="92" customFormat="1" spans="1:15">
      <c r="A12" s="13" t="s">
        <v>102</v>
      </c>
      <c r="B12" s="14" t="s">
        <v>99</v>
      </c>
      <c r="C12" s="15" t="s">
        <v>3</v>
      </c>
      <c r="D12" s="16" t="s">
        <v>47</v>
      </c>
      <c r="E12" s="17">
        <v>87952.4</v>
      </c>
      <c r="F12" s="84" t="s">
        <v>90</v>
      </c>
      <c r="G12" s="35" t="s">
        <v>91</v>
      </c>
      <c r="H12" s="36">
        <v>10</v>
      </c>
      <c r="I12" s="37">
        <v>51188.2968</v>
      </c>
      <c r="J12" s="37">
        <v>8531.3828</v>
      </c>
      <c r="K12" s="37">
        <f t="shared" si="0"/>
        <v>59719.6796</v>
      </c>
      <c r="L12" s="37">
        <f t="shared" si="1"/>
        <v>28232.7204</v>
      </c>
      <c r="M12" s="113">
        <v>0.03</v>
      </c>
      <c r="N12" s="114">
        <f t="shared" si="2"/>
        <v>2638.572</v>
      </c>
      <c r="O12" s="115" t="s">
        <v>92</v>
      </c>
    </row>
    <row r="13" s="92" customFormat="1" spans="1:15">
      <c r="A13" s="13" t="s">
        <v>103</v>
      </c>
      <c r="B13" s="14" t="s">
        <v>104</v>
      </c>
      <c r="C13" s="15" t="s">
        <v>3</v>
      </c>
      <c r="D13" s="16" t="s">
        <v>47</v>
      </c>
      <c r="E13" s="17">
        <v>3189.01</v>
      </c>
      <c r="F13" s="84" t="s">
        <v>90</v>
      </c>
      <c r="G13" s="35" t="s">
        <v>91</v>
      </c>
      <c r="H13" s="36">
        <v>10</v>
      </c>
      <c r="I13" s="37">
        <v>1856.00382</v>
      </c>
      <c r="J13" s="37">
        <v>309.33397</v>
      </c>
      <c r="K13" s="37">
        <f t="shared" si="0"/>
        <v>2165.33779</v>
      </c>
      <c r="L13" s="37">
        <f t="shared" si="1"/>
        <v>1023.67221</v>
      </c>
      <c r="M13" s="113">
        <v>0.03</v>
      </c>
      <c r="N13" s="114">
        <f t="shared" si="2"/>
        <v>95.6703</v>
      </c>
      <c r="O13" s="115" t="s">
        <v>92</v>
      </c>
    </row>
    <row r="14" s="92" customFormat="1" spans="1:15">
      <c r="A14" s="13" t="s">
        <v>105</v>
      </c>
      <c r="B14" s="14" t="s">
        <v>104</v>
      </c>
      <c r="C14" s="15" t="s">
        <v>3</v>
      </c>
      <c r="D14" s="16" t="s">
        <v>47</v>
      </c>
      <c r="E14" s="17">
        <v>1596.8</v>
      </c>
      <c r="F14" s="84" t="s">
        <v>90</v>
      </c>
      <c r="G14" s="35" t="s">
        <v>91</v>
      </c>
      <c r="H14" s="36">
        <v>10</v>
      </c>
      <c r="I14" s="37">
        <v>929.3376</v>
      </c>
      <c r="J14" s="37">
        <v>154.8896</v>
      </c>
      <c r="K14" s="37">
        <f t="shared" si="0"/>
        <v>1084.2272</v>
      </c>
      <c r="L14" s="37">
        <f t="shared" si="1"/>
        <v>512.5728</v>
      </c>
      <c r="M14" s="113">
        <v>0.03</v>
      </c>
      <c r="N14" s="114">
        <f t="shared" si="2"/>
        <v>47.904</v>
      </c>
      <c r="O14" s="115" t="s">
        <v>92</v>
      </c>
    </row>
    <row r="15" s="92" customFormat="1" spans="1:15">
      <c r="A15" s="13" t="s">
        <v>106</v>
      </c>
      <c r="B15" s="14" t="s">
        <v>107</v>
      </c>
      <c r="C15" s="15" t="s">
        <v>3</v>
      </c>
      <c r="D15" s="16" t="s">
        <v>47</v>
      </c>
      <c r="E15" s="17">
        <v>3181.04</v>
      </c>
      <c r="F15" s="84" t="s">
        <v>90</v>
      </c>
      <c r="G15" s="35" t="s">
        <v>91</v>
      </c>
      <c r="H15" s="36">
        <v>10</v>
      </c>
      <c r="I15" s="37">
        <v>1851.36528</v>
      </c>
      <c r="J15" s="37">
        <v>308.56088</v>
      </c>
      <c r="K15" s="37">
        <f t="shared" si="0"/>
        <v>2159.92616</v>
      </c>
      <c r="L15" s="37">
        <f t="shared" si="1"/>
        <v>1021.11384</v>
      </c>
      <c r="M15" s="113">
        <v>0.03</v>
      </c>
      <c r="N15" s="114">
        <f t="shared" si="2"/>
        <v>95.4312</v>
      </c>
      <c r="O15" s="115" t="s">
        <v>92</v>
      </c>
    </row>
    <row r="16" s="92" customFormat="1" spans="1:15">
      <c r="A16" s="13" t="s">
        <v>108</v>
      </c>
      <c r="B16" s="14" t="s">
        <v>109</v>
      </c>
      <c r="C16" s="15" t="s">
        <v>3</v>
      </c>
      <c r="D16" s="16" t="s">
        <v>47</v>
      </c>
      <c r="E16" s="17">
        <v>3524.69</v>
      </c>
      <c r="F16" s="84" t="s">
        <v>90</v>
      </c>
      <c r="G16" s="35" t="s">
        <v>91</v>
      </c>
      <c r="H16" s="36">
        <v>10</v>
      </c>
      <c r="I16" s="37">
        <v>2051.36958</v>
      </c>
      <c r="J16" s="37">
        <v>341.89493</v>
      </c>
      <c r="K16" s="37">
        <f t="shared" si="0"/>
        <v>2393.26451</v>
      </c>
      <c r="L16" s="37">
        <f t="shared" si="1"/>
        <v>1131.42549</v>
      </c>
      <c r="M16" s="113">
        <v>0.03</v>
      </c>
      <c r="N16" s="114">
        <f t="shared" si="2"/>
        <v>105.7407</v>
      </c>
      <c r="O16" s="115" t="s">
        <v>92</v>
      </c>
    </row>
    <row r="17" s="92" customFormat="1" spans="1:15">
      <c r="A17" s="13" t="s">
        <v>110</v>
      </c>
      <c r="B17" s="14" t="s">
        <v>109</v>
      </c>
      <c r="C17" s="15" t="s">
        <v>3</v>
      </c>
      <c r="D17" s="16" t="s">
        <v>47</v>
      </c>
      <c r="E17" s="17">
        <v>6427.5</v>
      </c>
      <c r="F17" s="84" t="s">
        <v>90</v>
      </c>
      <c r="G17" s="35" t="s">
        <v>91</v>
      </c>
      <c r="H17" s="36">
        <v>10</v>
      </c>
      <c r="I17" s="37">
        <v>3740.805</v>
      </c>
      <c r="J17" s="37">
        <v>623.4675</v>
      </c>
      <c r="K17" s="37">
        <f t="shared" si="0"/>
        <v>4364.2725</v>
      </c>
      <c r="L17" s="37">
        <f t="shared" si="1"/>
        <v>2063.2275</v>
      </c>
      <c r="M17" s="113">
        <v>0.03</v>
      </c>
      <c r="N17" s="114">
        <f t="shared" si="2"/>
        <v>192.825</v>
      </c>
      <c r="O17" s="115" t="s">
        <v>92</v>
      </c>
    </row>
    <row r="18" s="92" customFormat="1" spans="1:15">
      <c r="A18" s="13" t="s">
        <v>111</v>
      </c>
      <c r="B18" s="14" t="s">
        <v>109</v>
      </c>
      <c r="C18" s="15" t="s">
        <v>3</v>
      </c>
      <c r="D18" s="16" t="s">
        <v>47</v>
      </c>
      <c r="E18" s="17">
        <v>13268.18</v>
      </c>
      <c r="F18" s="84" t="s">
        <v>90</v>
      </c>
      <c r="G18" s="35" t="s">
        <v>91</v>
      </c>
      <c r="H18" s="36">
        <v>10</v>
      </c>
      <c r="I18" s="37">
        <v>7722.08076</v>
      </c>
      <c r="J18" s="37">
        <v>1287.01346</v>
      </c>
      <c r="K18" s="37">
        <f t="shared" si="0"/>
        <v>9009.09422</v>
      </c>
      <c r="L18" s="37">
        <f t="shared" si="1"/>
        <v>4259.08578</v>
      </c>
      <c r="M18" s="113">
        <v>0.03</v>
      </c>
      <c r="N18" s="114">
        <f t="shared" si="2"/>
        <v>398.0454</v>
      </c>
      <c r="O18" s="115" t="s">
        <v>92</v>
      </c>
    </row>
    <row r="19" s="92" customFormat="1" spans="1:15">
      <c r="A19" s="13" t="s">
        <v>112</v>
      </c>
      <c r="B19" s="14" t="s">
        <v>113</v>
      </c>
      <c r="C19" s="15" t="s">
        <v>3</v>
      </c>
      <c r="D19" s="16" t="s">
        <v>47</v>
      </c>
      <c r="E19" s="17">
        <v>938.83</v>
      </c>
      <c r="F19" s="84" t="s">
        <v>90</v>
      </c>
      <c r="G19" s="35" t="s">
        <v>91</v>
      </c>
      <c r="H19" s="36">
        <v>10</v>
      </c>
      <c r="I19" s="37">
        <v>546.39906</v>
      </c>
      <c r="J19" s="37">
        <v>91.06651</v>
      </c>
      <c r="K19" s="37">
        <f t="shared" si="0"/>
        <v>637.46557</v>
      </c>
      <c r="L19" s="37">
        <f t="shared" si="1"/>
        <v>301.36443</v>
      </c>
      <c r="M19" s="113">
        <v>0.03</v>
      </c>
      <c r="N19" s="114">
        <f t="shared" si="2"/>
        <v>28.1649</v>
      </c>
      <c r="O19" s="115" t="s">
        <v>92</v>
      </c>
    </row>
    <row r="20" s="92" customFormat="1" spans="1:15">
      <c r="A20" s="13" t="s">
        <v>114</v>
      </c>
      <c r="B20" s="14" t="s">
        <v>115</v>
      </c>
      <c r="C20" s="15" t="s">
        <v>3</v>
      </c>
      <c r="D20" s="16" t="s">
        <v>47</v>
      </c>
      <c r="E20" s="17">
        <v>1151.25</v>
      </c>
      <c r="F20" s="84" t="s">
        <v>90</v>
      </c>
      <c r="G20" s="35" t="s">
        <v>91</v>
      </c>
      <c r="H20" s="36">
        <v>10</v>
      </c>
      <c r="I20" s="37">
        <v>670.0275</v>
      </c>
      <c r="J20" s="37">
        <v>111.67125</v>
      </c>
      <c r="K20" s="37">
        <f t="shared" si="0"/>
        <v>781.69875</v>
      </c>
      <c r="L20" s="37">
        <f t="shared" si="1"/>
        <v>369.55125</v>
      </c>
      <c r="M20" s="113">
        <v>0.03</v>
      </c>
      <c r="N20" s="114">
        <f t="shared" si="2"/>
        <v>34.5375</v>
      </c>
      <c r="O20" s="115" t="s">
        <v>92</v>
      </c>
    </row>
    <row r="21" s="92" customFormat="1" spans="1:15">
      <c r="A21" s="13" t="s">
        <v>116</v>
      </c>
      <c r="B21" s="14" t="s">
        <v>117</v>
      </c>
      <c r="C21" s="15" t="s">
        <v>3</v>
      </c>
      <c r="D21" s="16" t="s">
        <v>47</v>
      </c>
      <c r="E21" s="17">
        <v>8218</v>
      </c>
      <c r="F21" s="84" t="s">
        <v>90</v>
      </c>
      <c r="G21" s="35" t="s">
        <v>91</v>
      </c>
      <c r="H21" s="36">
        <v>10</v>
      </c>
      <c r="I21" s="37">
        <v>4782.876</v>
      </c>
      <c r="J21" s="37">
        <v>797.146</v>
      </c>
      <c r="K21" s="37">
        <f t="shared" si="0"/>
        <v>5580.022</v>
      </c>
      <c r="L21" s="37">
        <f t="shared" si="1"/>
        <v>2637.978</v>
      </c>
      <c r="M21" s="113">
        <v>0.03</v>
      </c>
      <c r="N21" s="114">
        <f t="shared" si="2"/>
        <v>246.54</v>
      </c>
      <c r="O21" s="115" t="s">
        <v>92</v>
      </c>
    </row>
    <row r="22" s="92" customFormat="1" spans="1:15">
      <c r="A22" s="13" t="s">
        <v>118</v>
      </c>
      <c r="B22" s="14" t="s">
        <v>119</v>
      </c>
      <c r="C22" s="15" t="s">
        <v>3</v>
      </c>
      <c r="D22" s="16" t="s">
        <v>47</v>
      </c>
      <c r="E22" s="17">
        <v>30998.3</v>
      </c>
      <c r="F22" s="84" t="s">
        <v>90</v>
      </c>
      <c r="G22" s="35" t="s">
        <v>91</v>
      </c>
      <c r="H22" s="36">
        <v>10</v>
      </c>
      <c r="I22" s="37">
        <v>18041.0106</v>
      </c>
      <c r="J22" s="37">
        <v>3006.8351</v>
      </c>
      <c r="K22" s="37">
        <f t="shared" si="0"/>
        <v>21047.8457</v>
      </c>
      <c r="L22" s="37">
        <f t="shared" si="1"/>
        <v>9950.4543</v>
      </c>
      <c r="M22" s="113">
        <v>0.03</v>
      </c>
      <c r="N22" s="114">
        <f t="shared" si="2"/>
        <v>929.949</v>
      </c>
      <c r="O22" s="115" t="s">
        <v>92</v>
      </c>
    </row>
    <row r="23" s="92" customFormat="1" spans="1:15">
      <c r="A23" s="13" t="s">
        <v>120</v>
      </c>
      <c r="B23" s="14" t="s">
        <v>121</v>
      </c>
      <c r="C23" s="15" t="s">
        <v>3</v>
      </c>
      <c r="D23" s="16" t="s">
        <v>47</v>
      </c>
      <c r="E23" s="17">
        <v>30110.4</v>
      </c>
      <c r="F23" s="84" t="s">
        <v>90</v>
      </c>
      <c r="G23" s="35" t="s">
        <v>91</v>
      </c>
      <c r="H23" s="36">
        <v>10</v>
      </c>
      <c r="I23" s="37">
        <v>17524.2528</v>
      </c>
      <c r="J23" s="37">
        <v>2920.7088</v>
      </c>
      <c r="K23" s="37">
        <f t="shared" si="0"/>
        <v>20444.9616</v>
      </c>
      <c r="L23" s="37">
        <f t="shared" si="1"/>
        <v>9665.4384</v>
      </c>
      <c r="M23" s="113">
        <v>0.03</v>
      </c>
      <c r="N23" s="114">
        <f t="shared" si="2"/>
        <v>903.312</v>
      </c>
      <c r="O23" s="115" t="s">
        <v>92</v>
      </c>
    </row>
    <row r="24" s="92" customFormat="1" spans="1:15">
      <c r="A24" s="13" t="s">
        <v>122</v>
      </c>
      <c r="B24" s="14" t="s">
        <v>123</v>
      </c>
      <c r="C24" s="15" t="s">
        <v>3</v>
      </c>
      <c r="D24" s="16" t="s">
        <v>47</v>
      </c>
      <c r="E24" s="17">
        <v>19204.73</v>
      </c>
      <c r="F24" s="84" t="s">
        <v>90</v>
      </c>
      <c r="G24" s="35" t="s">
        <v>91</v>
      </c>
      <c r="H24" s="36">
        <v>10</v>
      </c>
      <c r="I24" s="37">
        <v>11177.15286</v>
      </c>
      <c r="J24" s="37">
        <v>1862.85881</v>
      </c>
      <c r="K24" s="37">
        <f t="shared" si="0"/>
        <v>13040.01167</v>
      </c>
      <c r="L24" s="37">
        <f t="shared" si="1"/>
        <v>6164.71833</v>
      </c>
      <c r="M24" s="113">
        <v>0.03</v>
      </c>
      <c r="N24" s="114">
        <f t="shared" si="2"/>
        <v>576.1419</v>
      </c>
      <c r="O24" s="115" t="s">
        <v>92</v>
      </c>
    </row>
    <row r="25" s="92" customFormat="1" spans="1:15">
      <c r="A25" s="13" t="s">
        <v>124</v>
      </c>
      <c r="B25" s="14" t="s">
        <v>125</v>
      </c>
      <c r="C25" s="15" t="s">
        <v>3</v>
      </c>
      <c r="D25" s="16" t="s">
        <v>47</v>
      </c>
      <c r="E25" s="17">
        <v>31542.78</v>
      </c>
      <c r="F25" s="84" t="s">
        <v>90</v>
      </c>
      <c r="G25" s="35" t="s">
        <v>91</v>
      </c>
      <c r="H25" s="36">
        <v>10</v>
      </c>
      <c r="I25" s="37">
        <v>18357.89796</v>
      </c>
      <c r="J25" s="37">
        <v>3059.64966</v>
      </c>
      <c r="K25" s="37">
        <f t="shared" si="0"/>
        <v>21417.54762</v>
      </c>
      <c r="L25" s="37">
        <f t="shared" si="1"/>
        <v>10125.23238</v>
      </c>
      <c r="M25" s="113">
        <v>0.03</v>
      </c>
      <c r="N25" s="114">
        <f t="shared" si="2"/>
        <v>946.2834</v>
      </c>
      <c r="O25" s="115" t="s">
        <v>92</v>
      </c>
    </row>
    <row r="26" s="92" customFormat="1" spans="1:15">
      <c r="A26" s="13" t="s">
        <v>126</v>
      </c>
      <c r="B26" s="14" t="s">
        <v>127</v>
      </c>
      <c r="C26" s="15" t="s">
        <v>3</v>
      </c>
      <c r="D26" s="16" t="s">
        <v>47</v>
      </c>
      <c r="E26" s="17">
        <v>6284.11</v>
      </c>
      <c r="F26" s="84" t="s">
        <v>90</v>
      </c>
      <c r="G26" s="35" t="s">
        <v>91</v>
      </c>
      <c r="H26" s="36">
        <v>10</v>
      </c>
      <c r="I26" s="37">
        <v>3657.35202</v>
      </c>
      <c r="J26" s="37">
        <v>609.55867</v>
      </c>
      <c r="K26" s="37">
        <f t="shared" si="0"/>
        <v>4266.91069</v>
      </c>
      <c r="L26" s="37">
        <f t="shared" si="1"/>
        <v>2017.19931</v>
      </c>
      <c r="M26" s="113">
        <v>0.03</v>
      </c>
      <c r="N26" s="114">
        <f t="shared" si="2"/>
        <v>188.5233</v>
      </c>
      <c r="O26" s="115" t="s">
        <v>92</v>
      </c>
    </row>
    <row r="27" s="92" customFormat="1" spans="1:15">
      <c r="A27" s="13" t="s">
        <v>128</v>
      </c>
      <c r="B27" s="14" t="s">
        <v>129</v>
      </c>
      <c r="C27" s="15" t="s">
        <v>3</v>
      </c>
      <c r="D27" s="16" t="s">
        <v>47</v>
      </c>
      <c r="E27" s="17">
        <v>117011.64</v>
      </c>
      <c r="F27" s="84" t="s">
        <v>90</v>
      </c>
      <c r="G27" s="35" t="s">
        <v>91</v>
      </c>
      <c r="H27" s="36">
        <v>10</v>
      </c>
      <c r="I27" s="37">
        <v>68100.77448</v>
      </c>
      <c r="J27" s="37">
        <v>11350.12908</v>
      </c>
      <c r="K27" s="37">
        <f t="shared" si="0"/>
        <v>79450.90356</v>
      </c>
      <c r="L27" s="37">
        <f t="shared" si="1"/>
        <v>37560.73644</v>
      </c>
      <c r="M27" s="113">
        <v>0.03</v>
      </c>
      <c r="N27" s="114">
        <f t="shared" si="2"/>
        <v>3510.3492</v>
      </c>
      <c r="O27" s="115" t="s">
        <v>92</v>
      </c>
    </row>
    <row r="28" s="92" customFormat="1" spans="1:15">
      <c r="A28" s="13" t="s">
        <v>130</v>
      </c>
      <c r="B28" s="14" t="s">
        <v>131</v>
      </c>
      <c r="C28" s="15" t="s">
        <v>3</v>
      </c>
      <c r="D28" s="16" t="s">
        <v>47</v>
      </c>
      <c r="E28" s="17">
        <v>58576.56</v>
      </c>
      <c r="F28" s="84" t="s">
        <v>90</v>
      </c>
      <c r="G28" s="35" t="s">
        <v>91</v>
      </c>
      <c r="H28" s="36">
        <v>10</v>
      </c>
      <c r="I28" s="37">
        <v>34091.55792</v>
      </c>
      <c r="J28" s="37">
        <v>5681.92632</v>
      </c>
      <c r="K28" s="37">
        <f t="shared" si="0"/>
        <v>39773.48424</v>
      </c>
      <c r="L28" s="37">
        <f t="shared" si="1"/>
        <v>18803.07576</v>
      </c>
      <c r="M28" s="113">
        <v>0.03</v>
      </c>
      <c r="N28" s="114">
        <f t="shared" si="2"/>
        <v>1757.2968</v>
      </c>
      <c r="O28" s="115" t="s">
        <v>92</v>
      </c>
    </row>
    <row r="29" s="92" customFormat="1" spans="1:15">
      <c r="A29" s="13" t="s">
        <v>132</v>
      </c>
      <c r="B29" s="14" t="s">
        <v>133</v>
      </c>
      <c r="C29" s="15" t="s">
        <v>3</v>
      </c>
      <c r="D29" s="16" t="s">
        <v>47</v>
      </c>
      <c r="E29" s="17">
        <v>5537.9</v>
      </c>
      <c r="F29" s="84" t="s">
        <v>90</v>
      </c>
      <c r="G29" s="35" t="s">
        <v>91</v>
      </c>
      <c r="H29" s="36">
        <v>10</v>
      </c>
      <c r="I29" s="37">
        <v>3223.0578</v>
      </c>
      <c r="J29" s="37">
        <v>537.1763</v>
      </c>
      <c r="K29" s="37">
        <f t="shared" si="0"/>
        <v>3760.2341</v>
      </c>
      <c r="L29" s="37">
        <f t="shared" si="1"/>
        <v>1777.6659</v>
      </c>
      <c r="M29" s="113">
        <v>0.03</v>
      </c>
      <c r="N29" s="114">
        <f t="shared" si="2"/>
        <v>166.137</v>
      </c>
      <c r="O29" s="115" t="s">
        <v>92</v>
      </c>
    </row>
    <row r="30" s="92" customFormat="1" spans="1:15">
      <c r="A30" s="13" t="s">
        <v>134</v>
      </c>
      <c r="B30" s="14" t="s">
        <v>135</v>
      </c>
      <c r="C30" s="15" t="s">
        <v>3</v>
      </c>
      <c r="D30" s="16" t="s">
        <v>47</v>
      </c>
      <c r="E30" s="17">
        <v>37657.72</v>
      </c>
      <c r="F30" s="84" t="s">
        <v>90</v>
      </c>
      <c r="G30" s="35" t="s">
        <v>91</v>
      </c>
      <c r="H30" s="36">
        <v>10</v>
      </c>
      <c r="I30" s="37">
        <v>21916.79304</v>
      </c>
      <c r="J30" s="37">
        <v>3652.79884</v>
      </c>
      <c r="K30" s="37">
        <f t="shared" si="0"/>
        <v>25569.59188</v>
      </c>
      <c r="L30" s="37">
        <f t="shared" si="1"/>
        <v>12088.12812</v>
      </c>
      <c r="M30" s="113">
        <v>0.03</v>
      </c>
      <c r="N30" s="114">
        <f t="shared" si="2"/>
        <v>1129.7316</v>
      </c>
      <c r="O30" s="115" t="s">
        <v>92</v>
      </c>
    </row>
    <row r="31" s="92" customFormat="1" spans="1:15">
      <c r="A31" s="13" t="s">
        <v>136</v>
      </c>
      <c r="B31" s="14" t="s">
        <v>137</v>
      </c>
      <c r="C31" s="15" t="s">
        <v>7</v>
      </c>
      <c r="D31" s="16" t="s">
        <v>40</v>
      </c>
      <c r="E31" s="17">
        <v>27661.69</v>
      </c>
      <c r="F31" s="84" t="s">
        <v>90</v>
      </c>
      <c r="G31" s="35" t="s">
        <v>91</v>
      </c>
      <c r="H31" s="36">
        <v>15</v>
      </c>
      <c r="I31" s="37">
        <v>10732.73572</v>
      </c>
      <c r="J31" s="37">
        <v>1788.78928666667</v>
      </c>
      <c r="K31" s="37">
        <f t="shared" si="0"/>
        <v>12521.5250066667</v>
      </c>
      <c r="L31" s="37">
        <f t="shared" si="1"/>
        <v>15140.1649933333</v>
      </c>
      <c r="M31" s="113">
        <v>0.03</v>
      </c>
      <c r="N31" s="114">
        <f t="shared" si="2"/>
        <v>829.8507</v>
      </c>
      <c r="O31" s="115" t="s">
        <v>92</v>
      </c>
    </row>
    <row r="32" s="92" customFormat="1" spans="1:15">
      <c r="A32" s="13" t="s">
        <v>138</v>
      </c>
      <c r="B32" s="14" t="s">
        <v>139</v>
      </c>
      <c r="C32" s="15" t="s">
        <v>7</v>
      </c>
      <c r="D32" s="16" t="s">
        <v>40</v>
      </c>
      <c r="E32" s="17">
        <v>41245.6</v>
      </c>
      <c r="F32" s="84" t="s">
        <v>90</v>
      </c>
      <c r="G32" s="35" t="s">
        <v>91</v>
      </c>
      <c r="H32" s="36">
        <v>15</v>
      </c>
      <c r="I32" s="37">
        <v>16003.2928</v>
      </c>
      <c r="J32" s="37">
        <v>2667.21546666667</v>
      </c>
      <c r="K32" s="37">
        <f t="shared" si="0"/>
        <v>18670.5082666667</v>
      </c>
      <c r="L32" s="37">
        <f t="shared" si="1"/>
        <v>22575.0917333333</v>
      </c>
      <c r="M32" s="113">
        <v>0.03</v>
      </c>
      <c r="N32" s="114">
        <f t="shared" si="2"/>
        <v>1237.368</v>
      </c>
      <c r="O32" s="115" t="s">
        <v>92</v>
      </c>
    </row>
    <row r="33" s="92" customFormat="1" spans="1:15">
      <c r="A33" s="13" t="s">
        <v>140</v>
      </c>
      <c r="B33" s="14" t="s">
        <v>141</v>
      </c>
      <c r="C33" s="15" t="s">
        <v>7</v>
      </c>
      <c r="D33" s="16" t="s">
        <v>40</v>
      </c>
      <c r="E33" s="17">
        <v>1384.05</v>
      </c>
      <c r="F33" s="84" t="s">
        <v>90</v>
      </c>
      <c r="G33" s="35" t="s">
        <v>91</v>
      </c>
      <c r="H33" s="36">
        <v>15</v>
      </c>
      <c r="I33" s="37">
        <v>537.0114</v>
      </c>
      <c r="J33" s="37">
        <v>89.5019</v>
      </c>
      <c r="K33" s="37">
        <f t="shared" si="0"/>
        <v>626.5133</v>
      </c>
      <c r="L33" s="37">
        <f t="shared" si="1"/>
        <v>757.5367</v>
      </c>
      <c r="M33" s="113">
        <v>0.03</v>
      </c>
      <c r="N33" s="114">
        <f t="shared" si="2"/>
        <v>41.5215</v>
      </c>
      <c r="O33" s="115" t="s">
        <v>92</v>
      </c>
    </row>
    <row r="34" s="92" customFormat="1" spans="1:15">
      <c r="A34" s="13" t="s">
        <v>142</v>
      </c>
      <c r="B34" s="14" t="s">
        <v>143</v>
      </c>
      <c r="C34" s="15" t="s">
        <v>7</v>
      </c>
      <c r="D34" s="16" t="s">
        <v>40</v>
      </c>
      <c r="E34" s="17">
        <v>3524.78</v>
      </c>
      <c r="F34" s="84" t="s">
        <v>90</v>
      </c>
      <c r="G34" s="35" t="s">
        <v>91</v>
      </c>
      <c r="H34" s="36">
        <v>15</v>
      </c>
      <c r="I34" s="37">
        <v>1367.61464</v>
      </c>
      <c r="J34" s="37">
        <v>227.935773333333</v>
      </c>
      <c r="K34" s="37">
        <f t="shared" si="0"/>
        <v>1595.55041333333</v>
      </c>
      <c r="L34" s="37">
        <f t="shared" si="1"/>
        <v>1929.22958666667</v>
      </c>
      <c r="M34" s="113">
        <v>0.03</v>
      </c>
      <c r="N34" s="114">
        <f t="shared" si="2"/>
        <v>105.7434</v>
      </c>
      <c r="O34" s="115" t="s">
        <v>92</v>
      </c>
    </row>
    <row r="35" s="92" customFormat="1" spans="1:15">
      <c r="A35" s="13" t="s">
        <v>144</v>
      </c>
      <c r="B35" s="14" t="s">
        <v>145</v>
      </c>
      <c r="C35" s="15" t="s">
        <v>7</v>
      </c>
      <c r="D35" s="16" t="s">
        <v>40</v>
      </c>
      <c r="E35" s="17">
        <v>18986.5</v>
      </c>
      <c r="F35" s="84" t="s">
        <v>90</v>
      </c>
      <c r="G35" s="35" t="s">
        <v>91</v>
      </c>
      <c r="H35" s="36">
        <v>15</v>
      </c>
      <c r="I35" s="37">
        <v>7366.762</v>
      </c>
      <c r="J35" s="37">
        <v>1227.79366666667</v>
      </c>
      <c r="K35" s="37">
        <f t="shared" si="0"/>
        <v>8594.55566666667</v>
      </c>
      <c r="L35" s="37">
        <f t="shared" si="1"/>
        <v>10391.9443333333</v>
      </c>
      <c r="M35" s="113">
        <v>0.03</v>
      </c>
      <c r="N35" s="114">
        <f t="shared" si="2"/>
        <v>569.595</v>
      </c>
      <c r="O35" s="115" t="s">
        <v>92</v>
      </c>
    </row>
    <row r="36" s="92" customFormat="1" spans="1:15">
      <c r="A36" s="13" t="s">
        <v>146</v>
      </c>
      <c r="B36" s="14" t="s">
        <v>147</v>
      </c>
      <c r="C36" s="15" t="s">
        <v>3</v>
      </c>
      <c r="D36" s="16" t="s">
        <v>47</v>
      </c>
      <c r="E36" s="17">
        <v>53247.65</v>
      </c>
      <c r="F36" s="84" t="s">
        <v>90</v>
      </c>
      <c r="G36" s="35" t="s">
        <v>91</v>
      </c>
      <c r="H36" s="36">
        <v>10</v>
      </c>
      <c r="I36" s="37">
        <v>30990.1323</v>
      </c>
      <c r="J36" s="37">
        <v>5165.02205</v>
      </c>
      <c r="K36" s="37">
        <f t="shared" si="0"/>
        <v>36155.15435</v>
      </c>
      <c r="L36" s="37">
        <f t="shared" si="1"/>
        <v>17092.49565</v>
      </c>
      <c r="M36" s="113">
        <v>0.03</v>
      </c>
      <c r="N36" s="114">
        <f t="shared" si="2"/>
        <v>1597.4295</v>
      </c>
      <c r="O36" s="115" t="s">
        <v>92</v>
      </c>
    </row>
    <row r="37" s="92" customFormat="1" spans="1:15">
      <c r="A37" s="13" t="s">
        <v>148</v>
      </c>
      <c r="B37" s="14" t="s">
        <v>149</v>
      </c>
      <c r="C37" s="15" t="s">
        <v>3</v>
      </c>
      <c r="D37" s="16" t="s">
        <v>47</v>
      </c>
      <c r="E37" s="17">
        <v>24679.51</v>
      </c>
      <c r="F37" s="84" t="s">
        <v>90</v>
      </c>
      <c r="G37" s="35" t="s">
        <v>91</v>
      </c>
      <c r="H37" s="36">
        <v>10</v>
      </c>
      <c r="I37" s="37">
        <v>14363.47482</v>
      </c>
      <c r="J37" s="37">
        <v>2393.91247</v>
      </c>
      <c r="K37" s="37">
        <f t="shared" si="0"/>
        <v>16757.38729</v>
      </c>
      <c r="L37" s="37">
        <f t="shared" si="1"/>
        <v>7922.12271</v>
      </c>
      <c r="M37" s="113">
        <v>0.03</v>
      </c>
      <c r="N37" s="114">
        <f t="shared" si="2"/>
        <v>740.3853</v>
      </c>
      <c r="O37" s="115" t="s">
        <v>92</v>
      </c>
    </row>
    <row r="38" s="92" customFormat="1" spans="1:15">
      <c r="A38" s="13" t="s">
        <v>150</v>
      </c>
      <c r="B38" s="14" t="s">
        <v>151</v>
      </c>
      <c r="C38" s="15" t="s">
        <v>3</v>
      </c>
      <c r="D38" s="16" t="s">
        <v>47</v>
      </c>
      <c r="E38" s="17">
        <v>18626.58</v>
      </c>
      <c r="F38" s="84" t="s">
        <v>90</v>
      </c>
      <c r="G38" s="35" t="s">
        <v>91</v>
      </c>
      <c r="H38" s="36">
        <v>10</v>
      </c>
      <c r="I38" s="37">
        <v>10840.66956</v>
      </c>
      <c r="J38" s="37">
        <v>1806.77826</v>
      </c>
      <c r="K38" s="37">
        <f t="shared" si="0"/>
        <v>12647.44782</v>
      </c>
      <c r="L38" s="37">
        <f t="shared" si="1"/>
        <v>5979.13218</v>
      </c>
      <c r="M38" s="113">
        <v>0.03</v>
      </c>
      <c r="N38" s="114">
        <f t="shared" si="2"/>
        <v>558.7974</v>
      </c>
      <c r="O38" s="115" t="s">
        <v>92</v>
      </c>
    </row>
    <row r="39" s="92" customFormat="1" spans="1:15">
      <c r="A39" s="13" t="s">
        <v>152</v>
      </c>
      <c r="B39" s="14" t="s">
        <v>129</v>
      </c>
      <c r="C39" s="15" t="s">
        <v>3</v>
      </c>
      <c r="D39" s="16" t="s">
        <v>47</v>
      </c>
      <c r="E39" s="17">
        <v>117013.17</v>
      </c>
      <c r="F39" s="84" t="s">
        <v>90</v>
      </c>
      <c r="G39" s="35" t="s">
        <v>91</v>
      </c>
      <c r="H39" s="36">
        <v>10</v>
      </c>
      <c r="I39" s="37">
        <v>68101.66494</v>
      </c>
      <c r="J39" s="37">
        <v>11350.27749</v>
      </c>
      <c r="K39" s="37">
        <f t="shared" si="0"/>
        <v>79451.94243</v>
      </c>
      <c r="L39" s="37">
        <f t="shared" si="1"/>
        <v>37561.22757</v>
      </c>
      <c r="M39" s="113">
        <v>0.03</v>
      </c>
      <c r="N39" s="114">
        <f t="shared" si="2"/>
        <v>3510.3951</v>
      </c>
      <c r="O39" s="115" t="s">
        <v>92</v>
      </c>
    </row>
    <row r="40" s="92" customFormat="1" spans="1:15">
      <c r="A40" s="13" t="s">
        <v>153</v>
      </c>
      <c r="B40" s="14" t="s">
        <v>154</v>
      </c>
      <c r="C40" s="15" t="s">
        <v>3</v>
      </c>
      <c r="D40" s="16" t="s">
        <v>47</v>
      </c>
      <c r="E40" s="17">
        <v>22695.66</v>
      </c>
      <c r="F40" s="84" t="s">
        <v>90</v>
      </c>
      <c r="G40" s="35" t="s">
        <v>91</v>
      </c>
      <c r="H40" s="36">
        <v>10</v>
      </c>
      <c r="I40" s="37">
        <v>13208.87412</v>
      </c>
      <c r="J40" s="37">
        <v>2201.47902</v>
      </c>
      <c r="K40" s="37">
        <f t="shared" si="0"/>
        <v>15410.35314</v>
      </c>
      <c r="L40" s="37">
        <f t="shared" si="1"/>
        <v>7285.30686</v>
      </c>
      <c r="M40" s="113">
        <v>0.03</v>
      </c>
      <c r="N40" s="114">
        <f t="shared" si="2"/>
        <v>680.8698</v>
      </c>
      <c r="O40" s="115" t="s">
        <v>92</v>
      </c>
    </row>
    <row r="41" s="92" customFormat="1" spans="1:15">
      <c r="A41" s="13" t="s">
        <v>155</v>
      </c>
      <c r="B41" s="14" t="s">
        <v>156</v>
      </c>
      <c r="C41" s="15" t="s">
        <v>3</v>
      </c>
      <c r="D41" s="16" t="s">
        <v>47</v>
      </c>
      <c r="E41" s="17">
        <v>1916.7</v>
      </c>
      <c r="F41" s="84" t="s">
        <v>90</v>
      </c>
      <c r="G41" s="35" t="s">
        <v>91</v>
      </c>
      <c r="H41" s="36">
        <v>10</v>
      </c>
      <c r="I41" s="37">
        <v>1115.5194</v>
      </c>
      <c r="J41" s="37">
        <v>185.9199</v>
      </c>
      <c r="K41" s="37">
        <f t="shared" si="0"/>
        <v>1301.4393</v>
      </c>
      <c r="L41" s="37">
        <f t="shared" si="1"/>
        <v>615.2607</v>
      </c>
      <c r="M41" s="113">
        <v>0.03</v>
      </c>
      <c r="N41" s="114">
        <f t="shared" si="2"/>
        <v>57.501</v>
      </c>
      <c r="O41" s="115" t="s">
        <v>92</v>
      </c>
    </row>
    <row r="42" s="92" customFormat="1" spans="1:15">
      <c r="A42" s="13" t="s">
        <v>157</v>
      </c>
      <c r="B42" s="14" t="s">
        <v>158</v>
      </c>
      <c r="C42" s="15" t="s">
        <v>3</v>
      </c>
      <c r="D42" s="16" t="s">
        <v>47</v>
      </c>
      <c r="E42" s="17">
        <v>8246.58</v>
      </c>
      <c r="F42" s="84" t="s">
        <v>90</v>
      </c>
      <c r="G42" s="35" t="s">
        <v>91</v>
      </c>
      <c r="H42" s="36">
        <v>10</v>
      </c>
      <c r="I42" s="37">
        <v>4799.50956</v>
      </c>
      <c r="J42" s="37">
        <v>799.91826</v>
      </c>
      <c r="K42" s="37">
        <f t="shared" si="0"/>
        <v>5599.42782</v>
      </c>
      <c r="L42" s="37">
        <f t="shared" si="1"/>
        <v>2647.15218</v>
      </c>
      <c r="M42" s="113">
        <v>0.03</v>
      </c>
      <c r="N42" s="114">
        <f t="shared" si="2"/>
        <v>247.3974</v>
      </c>
      <c r="O42" s="115" t="s">
        <v>92</v>
      </c>
    </row>
    <row r="43" s="92" customFormat="1" spans="1:15">
      <c r="A43" s="13" t="s">
        <v>159</v>
      </c>
      <c r="B43" s="14" t="s">
        <v>137</v>
      </c>
      <c r="C43" s="15" t="s">
        <v>7</v>
      </c>
      <c r="D43" s="16" t="s">
        <v>40</v>
      </c>
      <c r="E43" s="17">
        <v>56951.15</v>
      </c>
      <c r="F43" s="84" t="s">
        <v>90</v>
      </c>
      <c r="G43" s="35" t="s">
        <v>91</v>
      </c>
      <c r="H43" s="36">
        <v>15</v>
      </c>
      <c r="I43" s="37">
        <v>22097.0462</v>
      </c>
      <c r="J43" s="37">
        <v>3682.84103333333</v>
      </c>
      <c r="K43" s="37">
        <f t="shared" si="0"/>
        <v>25779.8872333333</v>
      </c>
      <c r="L43" s="37">
        <f t="shared" si="1"/>
        <v>31171.2627666667</v>
      </c>
      <c r="M43" s="113">
        <v>0.03</v>
      </c>
      <c r="N43" s="114">
        <f t="shared" si="2"/>
        <v>1708.5345</v>
      </c>
      <c r="O43" s="115" t="s">
        <v>92</v>
      </c>
    </row>
    <row r="44" s="92" customFormat="1" spans="1:15">
      <c r="A44" s="13" t="s">
        <v>160</v>
      </c>
      <c r="B44" s="14" t="s">
        <v>139</v>
      </c>
      <c r="C44" s="15" t="s">
        <v>7</v>
      </c>
      <c r="D44" s="16" t="s">
        <v>40</v>
      </c>
      <c r="E44" s="17">
        <v>78442.32</v>
      </c>
      <c r="F44" s="84" t="s">
        <v>90</v>
      </c>
      <c r="G44" s="35" t="s">
        <v>91</v>
      </c>
      <c r="H44" s="36">
        <v>15</v>
      </c>
      <c r="I44" s="37">
        <v>30435.62016</v>
      </c>
      <c r="J44" s="37">
        <v>5072.60336</v>
      </c>
      <c r="K44" s="37">
        <f t="shared" si="0"/>
        <v>35508.22352</v>
      </c>
      <c r="L44" s="37">
        <f t="shared" si="1"/>
        <v>42934.09648</v>
      </c>
      <c r="M44" s="113">
        <v>0.03</v>
      </c>
      <c r="N44" s="114">
        <f t="shared" si="2"/>
        <v>2353.2696</v>
      </c>
      <c r="O44" s="115" t="s">
        <v>92</v>
      </c>
    </row>
    <row r="45" s="92" customFormat="1" spans="1:15">
      <c r="A45" s="13" t="s">
        <v>161</v>
      </c>
      <c r="B45" s="27" t="s">
        <v>141</v>
      </c>
      <c r="C45" s="29" t="s">
        <v>7</v>
      </c>
      <c r="D45" s="16" t="s">
        <v>40</v>
      </c>
      <c r="E45" s="17">
        <v>3644.67</v>
      </c>
      <c r="F45" s="84" t="s">
        <v>90</v>
      </c>
      <c r="G45" s="35" t="s">
        <v>91</v>
      </c>
      <c r="H45" s="36">
        <v>15</v>
      </c>
      <c r="I45" s="37">
        <v>1414.13196</v>
      </c>
      <c r="J45" s="37">
        <v>235.68866</v>
      </c>
      <c r="K45" s="37">
        <f t="shared" si="0"/>
        <v>1649.82062</v>
      </c>
      <c r="L45" s="37">
        <f t="shared" si="1"/>
        <v>1994.84938</v>
      </c>
      <c r="M45" s="113">
        <v>0.03</v>
      </c>
      <c r="N45" s="114">
        <f t="shared" si="2"/>
        <v>109.3401</v>
      </c>
      <c r="O45" s="115" t="s">
        <v>92</v>
      </c>
    </row>
    <row r="46" s="92" customFormat="1" spans="1:15">
      <c r="A46" s="13" t="s">
        <v>162</v>
      </c>
      <c r="B46" s="27" t="s">
        <v>143</v>
      </c>
      <c r="C46" s="29" t="s">
        <v>7</v>
      </c>
      <c r="D46" s="16" t="s">
        <v>40</v>
      </c>
      <c r="E46" s="17">
        <v>6012.86</v>
      </c>
      <c r="F46" s="84" t="s">
        <v>90</v>
      </c>
      <c r="G46" s="35" t="s">
        <v>91</v>
      </c>
      <c r="H46" s="36">
        <v>15</v>
      </c>
      <c r="I46" s="37">
        <v>2332.98968</v>
      </c>
      <c r="J46" s="37">
        <v>388.831613333333</v>
      </c>
      <c r="K46" s="37">
        <f t="shared" si="0"/>
        <v>2721.82129333333</v>
      </c>
      <c r="L46" s="37">
        <f t="shared" si="1"/>
        <v>3291.03870666667</v>
      </c>
      <c r="M46" s="113">
        <v>0.03</v>
      </c>
      <c r="N46" s="114">
        <f t="shared" si="2"/>
        <v>180.3858</v>
      </c>
      <c r="O46" s="115" t="s">
        <v>92</v>
      </c>
    </row>
    <row r="47" s="92" customFormat="1" spans="1:15">
      <c r="A47" s="13" t="s">
        <v>163</v>
      </c>
      <c r="B47" s="27" t="s">
        <v>164</v>
      </c>
      <c r="C47" s="29" t="s">
        <v>3</v>
      </c>
      <c r="D47" s="16" t="s">
        <v>47</v>
      </c>
      <c r="E47" s="17">
        <v>24771.12</v>
      </c>
      <c r="F47" s="84" t="s">
        <v>90</v>
      </c>
      <c r="G47" s="35" t="s">
        <v>91</v>
      </c>
      <c r="H47" s="36">
        <v>10</v>
      </c>
      <c r="I47" s="37">
        <v>14416.79184</v>
      </c>
      <c r="J47" s="37">
        <v>2402.79864</v>
      </c>
      <c r="K47" s="37">
        <f t="shared" si="0"/>
        <v>16819.59048</v>
      </c>
      <c r="L47" s="37">
        <f t="shared" si="1"/>
        <v>7951.52952</v>
      </c>
      <c r="M47" s="113">
        <v>0.03</v>
      </c>
      <c r="N47" s="114">
        <f t="shared" si="2"/>
        <v>743.1336</v>
      </c>
      <c r="O47" s="115" t="s">
        <v>92</v>
      </c>
    </row>
    <row r="48" s="92" customFormat="1" spans="1:15">
      <c r="A48" s="13" t="s">
        <v>165</v>
      </c>
      <c r="B48" s="27" t="s">
        <v>166</v>
      </c>
      <c r="C48" s="29" t="s">
        <v>3</v>
      </c>
      <c r="D48" s="16" t="s">
        <v>47</v>
      </c>
      <c r="E48" s="17">
        <v>591.3</v>
      </c>
      <c r="F48" s="84" t="s">
        <v>90</v>
      </c>
      <c r="G48" s="35" t="s">
        <v>91</v>
      </c>
      <c r="H48" s="36">
        <v>10</v>
      </c>
      <c r="I48" s="37">
        <v>344.1366</v>
      </c>
      <c r="J48" s="37">
        <v>57.3561</v>
      </c>
      <c r="K48" s="37">
        <f t="shared" si="0"/>
        <v>401.4927</v>
      </c>
      <c r="L48" s="37">
        <f t="shared" si="1"/>
        <v>189.8073</v>
      </c>
      <c r="M48" s="113">
        <v>0.03</v>
      </c>
      <c r="N48" s="114">
        <f t="shared" si="2"/>
        <v>17.739</v>
      </c>
      <c r="O48" s="115" t="s">
        <v>92</v>
      </c>
    </row>
    <row r="49" s="92" customFormat="1" spans="1:15">
      <c r="A49" s="13" t="s">
        <v>167</v>
      </c>
      <c r="B49" s="27" t="s">
        <v>168</v>
      </c>
      <c r="C49" s="29" t="s">
        <v>3</v>
      </c>
      <c r="D49" s="16" t="s">
        <v>47</v>
      </c>
      <c r="E49" s="17">
        <v>570.48</v>
      </c>
      <c r="F49" s="84" t="s">
        <v>90</v>
      </c>
      <c r="G49" s="35" t="s">
        <v>91</v>
      </c>
      <c r="H49" s="36">
        <v>10</v>
      </c>
      <c r="I49" s="37">
        <v>332.01936</v>
      </c>
      <c r="J49" s="37">
        <v>55.33656</v>
      </c>
      <c r="K49" s="37">
        <f t="shared" si="0"/>
        <v>387.35592</v>
      </c>
      <c r="L49" s="37">
        <f t="shared" si="1"/>
        <v>183.12408</v>
      </c>
      <c r="M49" s="113">
        <v>0.03</v>
      </c>
      <c r="N49" s="114">
        <f t="shared" si="2"/>
        <v>17.1144</v>
      </c>
      <c r="O49" s="115" t="s">
        <v>92</v>
      </c>
    </row>
    <row r="50" s="92" customFormat="1" spans="1:15">
      <c r="A50" s="13" t="s">
        <v>169</v>
      </c>
      <c r="B50" s="27" t="s">
        <v>170</v>
      </c>
      <c r="C50" s="29" t="s">
        <v>3</v>
      </c>
      <c r="D50" s="16" t="s">
        <v>47</v>
      </c>
      <c r="E50" s="17">
        <v>768.42</v>
      </c>
      <c r="F50" s="84" t="s">
        <v>90</v>
      </c>
      <c r="G50" s="35" t="s">
        <v>91</v>
      </c>
      <c r="H50" s="36">
        <v>10</v>
      </c>
      <c r="I50" s="37">
        <v>447.22044</v>
      </c>
      <c r="J50" s="37">
        <v>74.53674</v>
      </c>
      <c r="K50" s="37">
        <f t="shared" si="0"/>
        <v>521.75718</v>
      </c>
      <c r="L50" s="37">
        <f t="shared" si="1"/>
        <v>246.66282</v>
      </c>
      <c r="M50" s="113">
        <v>0.03</v>
      </c>
      <c r="N50" s="114">
        <f t="shared" si="2"/>
        <v>23.0526</v>
      </c>
      <c r="O50" s="115" t="s">
        <v>92</v>
      </c>
    </row>
    <row r="51" s="92" customFormat="1" spans="1:15">
      <c r="A51" s="13" t="s">
        <v>171</v>
      </c>
      <c r="B51" s="27" t="s">
        <v>172</v>
      </c>
      <c r="C51" s="29" t="s">
        <v>3</v>
      </c>
      <c r="D51" s="16" t="s">
        <v>47</v>
      </c>
      <c r="E51" s="17">
        <v>4365.81</v>
      </c>
      <c r="F51" s="84" t="s">
        <v>90</v>
      </c>
      <c r="G51" s="35" t="s">
        <v>91</v>
      </c>
      <c r="H51" s="36">
        <v>10</v>
      </c>
      <c r="I51" s="37">
        <v>2540.90142</v>
      </c>
      <c r="J51" s="37">
        <v>423.48357</v>
      </c>
      <c r="K51" s="37">
        <f t="shared" si="0"/>
        <v>2964.38499</v>
      </c>
      <c r="L51" s="37">
        <f t="shared" si="1"/>
        <v>1401.42501</v>
      </c>
      <c r="M51" s="113">
        <v>0.03</v>
      </c>
      <c r="N51" s="114">
        <f t="shared" si="2"/>
        <v>130.9743</v>
      </c>
      <c r="O51" s="115" t="s">
        <v>92</v>
      </c>
    </row>
    <row r="52" s="92" customFormat="1" spans="1:15">
      <c r="A52" s="13" t="s">
        <v>173</v>
      </c>
      <c r="B52" s="27" t="s">
        <v>174</v>
      </c>
      <c r="C52" s="29" t="s">
        <v>3</v>
      </c>
      <c r="D52" s="16" t="s">
        <v>47</v>
      </c>
      <c r="E52" s="17">
        <v>671.23</v>
      </c>
      <c r="F52" s="84" t="s">
        <v>90</v>
      </c>
      <c r="G52" s="35" t="s">
        <v>91</v>
      </c>
      <c r="H52" s="36">
        <v>10</v>
      </c>
      <c r="I52" s="37">
        <v>390.65586</v>
      </c>
      <c r="J52" s="37">
        <v>65.10931</v>
      </c>
      <c r="K52" s="37">
        <f t="shared" si="0"/>
        <v>455.76517</v>
      </c>
      <c r="L52" s="37">
        <f t="shared" si="1"/>
        <v>215.46483</v>
      </c>
      <c r="M52" s="113">
        <v>0.03</v>
      </c>
      <c r="N52" s="114">
        <f t="shared" si="2"/>
        <v>20.1369</v>
      </c>
      <c r="O52" s="115" t="s">
        <v>92</v>
      </c>
    </row>
    <row r="53" s="92" customFormat="1" spans="1:15">
      <c r="A53" s="13" t="s">
        <v>175</v>
      </c>
      <c r="B53" s="27" t="s">
        <v>176</v>
      </c>
      <c r="C53" s="29" t="s">
        <v>3</v>
      </c>
      <c r="D53" s="16" t="s">
        <v>47</v>
      </c>
      <c r="E53" s="17">
        <v>11635.27</v>
      </c>
      <c r="F53" s="84" t="s">
        <v>90</v>
      </c>
      <c r="G53" s="35" t="s">
        <v>91</v>
      </c>
      <c r="H53" s="36">
        <v>10</v>
      </c>
      <c r="I53" s="37">
        <v>6771.72714</v>
      </c>
      <c r="J53" s="37">
        <v>1128.62119</v>
      </c>
      <c r="K53" s="37">
        <f t="shared" si="0"/>
        <v>7900.34833</v>
      </c>
      <c r="L53" s="37">
        <f t="shared" si="1"/>
        <v>3734.92167</v>
      </c>
      <c r="M53" s="113">
        <v>0.03</v>
      </c>
      <c r="N53" s="114">
        <f t="shared" si="2"/>
        <v>349.0581</v>
      </c>
      <c r="O53" s="115" t="s">
        <v>92</v>
      </c>
    </row>
    <row r="54" s="92" customFormat="1" spans="1:15">
      <c r="A54" s="13" t="s">
        <v>177</v>
      </c>
      <c r="B54" s="27" t="s">
        <v>178</v>
      </c>
      <c r="C54" s="29" t="s">
        <v>7</v>
      </c>
      <c r="D54" s="16" t="s">
        <v>40</v>
      </c>
      <c r="E54" s="17">
        <v>297607.72</v>
      </c>
      <c r="F54" s="84" t="s">
        <v>90</v>
      </c>
      <c r="G54" s="35" t="s">
        <v>91</v>
      </c>
      <c r="H54" s="36">
        <v>15</v>
      </c>
      <c r="I54" s="37">
        <v>115471.79536</v>
      </c>
      <c r="J54" s="37">
        <v>19245.2992266667</v>
      </c>
      <c r="K54" s="37">
        <f t="shared" si="0"/>
        <v>134717.094586667</v>
      </c>
      <c r="L54" s="37">
        <f t="shared" si="1"/>
        <v>162890.625413333</v>
      </c>
      <c r="M54" s="113">
        <v>0.03</v>
      </c>
      <c r="N54" s="114">
        <f t="shared" si="2"/>
        <v>8928.2316</v>
      </c>
      <c r="O54" s="115" t="s">
        <v>92</v>
      </c>
    </row>
    <row r="55" s="92" customFormat="1" spans="1:15">
      <c r="A55" s="13" t="s">
        <v>179</v>
      </c>
      <c r="B55" s="27" t="s">
        <v>180</v>
      </c>
      <c r="C55" s="29" t="s">
        <v>7</v>
      </c>
      <c r="D55" s="16" t="s">
        <v>40</v>
      </c>
      <c r="E55" s="17">
        <v>23178.55</v>
      </c>
      <c r="F55" s="84" t="s">
        <v>90</v>
      </c>
      <c r="G55" s="35" t="s">
        <v>91</v>
      </c>
      <c r="H55" s="36">
        <v>15</v>
      </c>
      <c r="I55" s="37">
        <v>8993.2774</v>
      </c>
      <c r="J55" s="37">
        <v>1498.87956666667</v>
      </c>
      <c r="K55" s="37">
        <f t="shared" si="0"/>
        <v>10492.1569666667</v>
      </c>
      <c r="L55" s="37">
        <f t="shared" si="1"/>
        <v>12686.3930333333</v>
      </c>
      <c r="M55" s="113">
        <v>0.03</v>
      </c>
      <c r="N55" s="114">
        <f t="shared" si="2"/>
        <v>695.3565</v>
      </c>
      <c r="O55" s="115" t="s">
        <v>92</v>
      </c>
    </row>
    <row r="56" s="92" customFormat="1" spans="1:15">
      <c r="A56" s="13" t="s">
        <v>181</v>
      </c>
      <c r="B56" s="27" t="s">
        <v>182</v>
      </c>
      <c r="C56" s="29" t="s">
        <v>7</v>
      </c>
      <c r="D56" s="16" t="s">
        <v>40</v>
      </c>
      <c r="E56" s="17">
        <v>66941.5</v>
      </c>
      <c r="F56" s="84" t="s">
        <v>90</v>
      </c>
      <c r="G56" s="35" t="s">
        <v>91</v>
      </c>
      <c r="H56" s="36">
        <v>15</v>
      </c>
      <c r="I56" s="37">
        <v>25973.302</v>
      </c>
      <c r="J56" s="37">
        <v>4328.88366666667</v>
      </c>
      <c r="K56" s="37">
        <f t="shared" si="0"/>
        <v>30302.1856666667</v>
      </c>
      <c r="L56" s="37">
        <f t="shared" si="1"/>
        <v>36639.3143333333</v>
      </c>
      <c r="M56" s="113">
        <v>0.03</v>
      </c>
      <c r="N56" s="114">
        <f t="shared" si="2"/>
        <v>2008.245</v>
      </c>
      <c r="O56" s="115" t="s">
        <v>92</v>
      </c>
    </row>
    <row r="57" s="92" customFormat="1" spans="1:15">
      <c r="A57" s="13" t="s">
        <v>183</v>
      </c>
      <c r="B57" s="27" t="s">
        <v>184</v>
      </c>
      <c r="C57" s="29" t="s">
        <v>7</v>
      </c>
      <c r="D57" s="16" t="s">
        <v>40</v>
      </c>
      <c r="E57" s="17">
        <v>64183.87</v>
      </c>
      <c r="F57" s="84" t="s">
        <v>90</v>
      </c>
      <c r="G57" s="35" t="s">
        <v>91</v>
      </c>
      <c r="H57" s="36">
        <v>15</v>
      </c>
      <c r="I57" s="37">
        <v>24903.34156</v>
      </c>
      <c r="J57" s="37">
        <v>4150.55692666667</v>
      </c>
      <c r="K57" s="37">
        <f t="shared" si="0"/>
        <v>29053.8984866667</v>
      </c>
      <c r="L57" s="37">
        <f t="shared" si="1"/>
        <v>35129.9715133333</v>
      </c>
      <c r="M57" s="113">
        <v>0.03</v>
      </c>
      <c r="N57" s="114">
        <f t="shared" si="2"/>
        <v>1925.5161</v>
      </c>
      <c r="O57" s="115" t="s">
        <v>92</v>
      </c>
    </row>
    <row r="58" s="92" customFormat="1" spans="1:15">
      <c r="A58" s="13" t="s">
        <v>185</v>
      </c>
      <c r="B58" s="27" t="s">
        <v>186</v>
      </c>
      <c r="C58" s="29" t="s">
        <v>7</v>
      </c>
      <c r="D58" s="16" t="s">
        <v>40</v>
      </c>
      <c r="E58" s="17">
        <v>21793.08</v>
      </c>
      <c r="F58" s="84" t="s">
        <v>90</v>
      </c>
      <c r="G58" s="35" t="s">
        <v>91</v>
      </c>
      <c r="H58" s="36">
        <v>15</v>
      </c>
      <c r="I58" s="37">
        <v>8455.71504</v>
      </c>
      <c r="J58" s="37">
        <v>1409.28584</v>
      </c>
      <c r="K58" s="37">
        <f t="shared" si="0"/>
        <v>9865.00088</v>
      </c>
      <c r="L58" s="37">
        <f t="shared" si="1"/>
        <v>11928.07912</v>
      </c>
      <c r="M58" s="113">
        <v>0.03</v>
      </c>
      <c r="N58" s="114">
        <f t="shared" si="2"/>
        <v>653.7924</v>
      </c>
      <c r="O58" s="115" t="s">
        <v>92</v>
      </c>
    </row>
    <row r="59" s="92" customFormat="1" spans="1:15">
      <c r="A59" s="13" t="s">
        <v>187</v>
      </c>
      <c r="B59" s="27" t="s">
        <v>188</v>
      </c>
      <c r="C59" s="29" t="s">
        <v>7</v>
      </c>
      <c r="D59" s="16" t="s">
        <v>18</v>
      </c>
      <c r="E59" s="17">
        <v>5516.52</v>
      </c>
      <c r="F59" s="84" t="s">
        <v>90</v>
      </c>
      <c r="G59" s="35" t="s">
        <v>91</v>
      </c>
      <c r="H59" s="36">
        <v>15</v>
      </c>
      <c r="I59" s="37">
        <v>2140.40976</v>
      </c>
      <c r="J59" s="37">
        <v>356.73496</v>
      </c>
      <c r="K59" s="37">
        <f t="shared" si="0"/>
        <v>2497.14472</v>
      </c>
      <c r="L59" s="37">
        <f t="shared" si="1"/>
        <v>3019.37528</v>
      </c>
      <c r="M59" s="113">
        <v>0.03</v>
      </c>
      <c r="N59" s="114">
        <f t="shared" si="2"/>
        <v>165.4956</v>
      </c>
      <c r="O59" s="115" t="s">
        <v>92</v>
      </c>
    </row>
    <row r="60" s="92" customFormat="1" spans="1:15">
      <c r="A60" s="13" t="s">
        <v>189</v>
      </c>
      <c r="B60" s="27" t="s">
        <v>190</v>
      </c>
      <c r="C60" s="29" t="s">
        <v>7</v>
      </c>
      <c r="D60" s="16" t="s">
        <v>18</v>
      </c>
      <c r="E60" s="17">
        <v>3825.7</v>
      </c>
      <c r="F60" s="84" t="s">
        <v>90</v>
      </c>
      <c r="G60" s="35" t="s">
        <v>91</v>
      </c>
      <c r="H60" s="36">
        <v>15</v>
      </c>
      <c r="I60" s="37">
        <v>1484.3716</v>
      </c>
      <c r="J60" s="37">
        <v>247.395266666667</v>
      </c>
      <c r="K60" s="37">
        <f t="shared" si="0"/>
        <v>1731.76686666667</v>
      </c>
      <c r="L60" s="37">
        <f t="shared" si="1"/>
        <v>2093.93313333333</v>
      </c>
      <c r="M60" s="113">
        <v>0.03</v>
      </c>
      <c r="N60" s="114">
        <f t="shared" si="2"/>
        <v>114.771</v>
      </c>
      <c r="O60" s="115" t="s">
        <v>92</v>
      </c>
    </row>
    <row r="61" s="92" customFormat="1" spans="1:15">
      <c r="A61" s="13" t="s">
        <v>191</v>
      </c>
      <c r="B61" s="27" t="s">
        <v>192</v>
      </c>
      <c r="C61" s="29" t="s">
        <v>7</v>
      </c>
      <c r="D61" s="16" t="s">
        <v>40</v>
      </c>
      <c r="E61" s="17">
        <v>21196.4</v>
      </c>
      <c r="F61" s="84" t="s">
        <v>90</v>
      </c>
      <c r="G61" s="35" t="s">
        <v>91</v>
      </c>
      <c r="H61" s="36">
        <v>15</v>
      </c>
      <c r="I61" s="37">
        <v>8224.2032</v>
      </c>
      <c r="J61" s="37">
        <v>1370.70053333333</v>
      </c>
      <c r="K61" s="37">
        <f t="shared" si="0"/>
        <v>9594.90373333333</v>
      </c>
      <c r="L61" s="37">
        <f t="shared" si="1"/>
        <v>11601.4962666667</v>
      </c>
      <c r="M61" s="113">
        <v>0.03</v>
      </c>
      <c r="N61" s="114">
        <f t="shared" si="2"/>
        <v>635.892</v>
      </c>
      <c r="O61" s="115" t="s">
        <v>92</v>
      </c>
    </row>
    <row r="62" s="92" customFormat="1" spans="1:15">
      <c r="A62" s="13" t="s">
        <v>193</v>
      </c>
      <c r="B62" s="27" t="s">
        <v>194</v>
      </c>
      <c r="C62" s="29" t="s">
        <v>7</v>
      </c>
      <c r="D62" s="16" t="s">
        <v>40</v>
      </c>
      <c r="E62" s="17">
        <v>108047.91</v>
      </c>
      <c r="F62" s="84" t="s">
        <v>90</v>
      </c>
      <c r="G62" s="35" t="s">
        <v>91</v>
      </c>
      <c r="H62" s="36">
        <v>15</v>
      </c>
      <c r="I62" s="37">
        <v>41922.58908</v>
      </c>
      <c r="J62" s="37">
        <v>6987.09818</v>
      </c>
      <c r="K62" s="37">
        <f t="shared" si="0"/>
        <v>48909.68726</v>
      </c>
      <c r="L62" s="37">
        <f t="shared" si="1"/>
        <v>59138.22274</v>
      </c>
      <c r="M62" s="113">
        <v>0.03</v>
      </c>
      <c r="N62" s="114">
        <f t="shared" si="2"/>
        <v>3241.4373</v>
      </c>
      <c r="O62" s="115" t="s">
        <v>92</v>
      </c>
    </row>
    <row r="63" s="92" customFormat="1" spans="1:15">
      <c r="A63" s="13" t="s">
        <v>195</v>
      </c>
      <c r="B63" s="27" t="s">
        <v>196</v>
      </c>
      <c r="C63" s="29" t="s">
        <v>2</v>
      </c>
      <c r="D63" s="16" t="s">
        <v>35</v>
      </c>
      <c r="E63" s="17">
        <v>24659.85</v>
      </c>
      <c r="F63" s="84" t="s">
        <v>90</v>
      </c>
      <c r="G63" s="35" t="s">
        <v>91</v>
      </c>
      <c r="H63" s="36">
        <v>10</v>
      </c>
      <c r="I63" s="37">
        <v>14352.0327</v>
      </c>
      <c r="J63" s="37">
        <v>2392.00545</v>
      </c>
      <c r="K63" s="37">
        <f t="shared" si="0"/>
        <v>16744.03815</v>
      </c>
      <c r="L63" s="37">
        <f t="shared" si="1"/>
        <v>7915.81185</v>
      </c>
      <c r="M63" s="113">
        <v>0.03</v>
      </c>
      <c r="N63" s="114">
        <f t="shared" si="2"/>
        <v>739.7955</v>
      </c>
      <c r="O63" s="115" t="s">
        <v>92</v>
      </c>
    </row>
    <row r="64" s="92" customFormat="1" spans="1:15">
      <c r="A64" s="13" t="s">
        <v>197</v>
      </c>
      <c r="B64" s="27" t="s">
        <v>198</v>
      </c>
      <c r="C64" s="29" t="s">
        <v>2</v>
      </c>
      <c r="D64" s="16" t="s">
        <v>35</v>
      </c>
      <c r="E64" s="17">
        <v>59167.51</v>
      </c>
      <c r="F64" s="84" t="s">
        <v>90</v>
      </c>
      <c r="G64" s="35" t="s">
        <v>91</v>
      </c>
      <c r="H64" s="36">
        <v>10</v>
      </c>
      <c r="I64" s="37">
        <v>34435.49082</v>
      </c>
      <c r="J64" s="37">
        <v>5739.24847</v>
      </c>
      <c r="K64" s="37">
        <f t="shared" si="0"/>
        <v>40174.73929</v>
      </c>
      <c r="L64" s="37">
        <f t="shared" si="1"/>
        <v>18992.77071</v>
      </c>
      <c r="M64" s="113">
        <v>0.03</v>
      </c>
      <c r="N64" s="114">
        <f t="shared" si="2"/>
        <v>1775.0253</v>
      </c>
      <c r="O64" s="115" t="s">
        <v>92</v>
      </c>
    </row>
    <row r="65" s="92" customFormat="1" spans="1:15">
      <c r="A65" s="13" t="s">
        <v>199</v>
      </c>
      <c r="B65" s="27" t="s">
        <v>200</v>
      </c>
      <c r="C65" s="29" t="s">
        <v>2</v>
      </c>
      <c r="D65" s="16" t="s">
        <v>67</v>
      </c>
      <c r="E65" s="17">
        <v>2875.74</v>
      </c>
      <c r="F65" s="84" t="s">
        <v>90</v>
      </c>
      <c r="G65" s="35" t="s">
        <v>91</v>
      </c>
      <c r="H65" s="36">
        <v>10</v>
      </c>
      <c r="I65" s="37">
        <v>1673.68068</v>
      </c>
      <c r="J65" s="37">
        <v>278.94678</v>
      </c>
      <c r="K65" s="37">
        <f t="shared" si="0"/>
        <v>1952.62746</v>
      </c>
      <c r="L65" s="37">
        <f t="shared" si="1"/>
        <v>923.11254</v>
      </c>
      <c r="M65" s="113">
        <v>0.03</v>
      </c>
      <c r="N65" s="114">
        <f t="shared" si="2"/>
        <v>86.2722</v>
      </c>
      <c r="O65" s="115" t="s">
        <v>92</v>
      </c>
    </row>
    <row r="66" s="92" customFormat="1" spans="1:15">
      <c r="A66" s="13" t="s">
        <v>201</v>
      </c>
      <c r="B66" s="27" t="s">
        <v>202</v>
      </c>
      <c r="C66" s="29" t="s">
        <v>2</v>
      </c>
      <c r="D66" s="16" t="s">
        <v>13</v>
      </c>
      <c r="E66" s="17">
        <v>14618.8</v>
      </c>
      <c r="F66" s="84" t="s">
        <v>90</v>
      </c>
      <c r="G66" s="35" t="s">
        <v>91</v>
      </c>
      <c r="H66" s="36">
        <v>10</v>
      </c>
      <c r="I66" s="37">
        <v>8508.1416</v>
      </c>
      <c r="J66" s="37">
        <v>1418.0236</v>
      </c>
      <c r="K66" s="37">
        <f t="shared" si="0"/>
        <v>9926.1652</v>
      </c>
      <c r="L66" s="37">
        <f t="shared" si="1"/>
        <v>4692.6348</v>
      </c>
      <c r="M66" s="113">
        <v>0.03</v>
      </c>
      <c r="N66" s="114">
        <f t="shared" si="2"/>
        <v>438.564</v>
      </c>
      <c r="O66" s="115" t="s">
        <v>92</v>
      </c>
    </row>
    <row r="67" s="92" customFormat="1" spans="1:15">
      <c r="A67" s="13" t="s">
        <v>203</v>
      </c>
      <c r="B67" s="27" t="s">
        <v>204</v>
      </c>
      <c r="C67" s="29" t="s">
        <v>2</v>
      </c>
      <c r="D67" s="16" t="s">
        <v>49</v>
      </c>
      <c r="E67" s="17">
        <v>82975.2</v>
      </c>
      <c r="F67" s="84" t="s">
        <v>90</v>
      </c>
      <c r="G67" s="35" t="s">
        <v>91</v>
      </c>
      <c r="H67" s="36">
        <v>10</v>
      </c>
      <c r="I67" s="37">
        <v>48291.5664</v>
      </c>
      <c r="J67" s="37">
        <v>8048.5944</v>
      </c>
      <c r="K67" s="37">
        <f t="shared" si="0"/>
        <v>56340.1608</v>
      </c>
      <c r="L67" s="37">
        <f t="shared" si="1"/>
        <v>26635.0392</v>
      </c>
      <c r="M67" s="113">
        <v>0.03</v>
      </c>
      <c r="N67" s="114">
        <f t="shared" si="2"/>
        <v>2489.256</v>
      </c>
      <c r="O67" s="115" t="s">
        <v>92</v>
      </c>
    </row>
    <row r="68" s="92" customFormat="1" spans="1:15">
      <c r="A68" s="13" t="s">
        <v>205</v>
      </c>
      <c r="B68" s="27" t="s">
        <v>206</v>
      </c>
      <c r="C68" s="29" t="s">
        <v>2</v>
      </c>
      <c r="D68" s="16" t="s">
        <v>13</v>
      </c>
      <c r="E68" s="17">
        <v>62319.67</v>
      </c>
      <c r="F68" s="84" t="s">
        <v>90</v>
      </c>
      <c r="G68" s="35" t="s">
        <v>91</v>
      </c>
      <c r="H68" s="36">
        <v>10</v>
      </c>
      <c r="I68" s="37">
        <v>36270.04794</v>
      </c>
      <c r="J68" s="37">
        <v>6045.00799</v>
      </c>
      <c r="K68" s="37">
        <f t="shared" si="0"/>
        <v>42315.05593</v>
      </c>
      <c r="L68" s="37">
        <f t="shared" si="1"/>
        <v>20004.61407</v>
      </c>
      <c r="M68" s="113">
        <v>0.03</v>
      </c>
      <c r="N68" s="114">
        <f t="shared" si="2"/>
        <v>1869.5901</v>
      </c>
      <c r="O68" s="115" t="s">
        <v>92</v>
      </c>
    </row>
    <row r="69" s="92" customFormat="1" spans="1:15">
      <c r="A69" s="13" t="s">
        <v>207</v>
      </c>
      <c r="B69" s="27" t="s">
        <v>208</v>
      </c>
      <c r="C69" s="29" t="s">
        <v>7</v>
      </c>
      <c r="D69" s="16" t="s">
        <v>40</v>
      </c>
      <c r="E69" s="17">
        <v>934.8</v>
      </c>
      <c r="F69" s="84" t="s">
        <v>90</v>
      </c>
      <c r="G69" s="35" t="s">
        <v>91</v>
      </c>
      <c r="H69" s="36">
        <v>15</v>
      </c>
      <c r="I69" s="37">
        <v>362.7024</v>
      </c>
      <c r="J69" s="37">
        <v>60.4504</v>
      </c>
      <c r="K69" s="37">
        <f t="shared" ref="K69:K132" si="3">I69+J69</f>
        <v>423.1528</v>
      </c>
      <c r="L69" s="37">
        <f t="shared" ref="L69:L132" si="4">E69-K69</f>
        <v>511.6472</v>
      </c>
      <c r="M69" s="113">
        <v>0.03</v>
      </c>
      <c r="N69" s="114">
        <f t="shared" ref="N69:N132" si="5">E69*M69</f>
        <v>28.044</v>
      </c>
      <c r="O69" s="115" t="s">
        <v>92</v>
      </c>
    </row>
    <row r="70" s="92" customFormat="1" spans="1:15">
      <c r="A70" s="13" t="s">
        <v>209</v>
      </c>
      <c r="B70" s="27" t="s">
        <v>210</v>
      </c>
      <c r="C70" s="29" t="s">
        <v>7</v>
      </c>
      <c r="D70" s="16" t="s">
        <v>40</v>
      </c>
      <c r="E70" s="17">
        <v>311.6</v>
      </c>
      <c r="F70" s="84" t="s">
        <v>90</v>
      </c>
      <c r="G70" s="35" t="s">
        <v>91</v>
      </c>
      <c r="H70" s="36">
        <v>15</v>
      </c>
      <c r="I70" s="37">
        <v>120.9008</v>
      </c>
      <c r="J70" s="37">
        <v>20.1501333333333</v>
      </c>
      <c r="K70" s="37">
        <f t="shared" si="3"/>
        <v>141.050933333333</v>
      </c>
      <c r="L70" s="37">
        <f t="shared" si="4"/>
        <v>170.549066666667</v>
      </c>
      <c r="M70" s="113">
        <v>0.03</v>
      </c>
      <c r="N70" s="114">
        <f t="shared" si="5"/>
        <v>9.348</v>
      </c>
      <c r="O70" s="115" t="s">
        <v>92</v>
      </c>
    </row>
    <row r="71" s="92" customFormat="1" spans="1:15">
      <c r="A71" s="13" t="s">
        <v>211</v>
      </c>
      <c r="B71" s="27" t="s">
        <v>212</v>
      </c>
      <c r="C71" s="29" t="s">
        <v>7</v>
      </c>
      <c r="D71" s="16" t="s">
        <v>18</v>
      </c>
      <c r="E71" s="17">
        <v>123.93</v>
      </c>
      <c r="F71" s="84" t="s">
        <v>90</v>
      </c>
      <c r="G71" s="35" t="s">
        <v>91</v>
      </c>
      <c r="H71" s="36">
        <v>15</v>
      </c>
      <c r="I71" s="37">
        <v>48.08484</v>
      </c>
      <c r="J71" s="37">
        <v>8.01414</v>
      </c>
      <c r="K71" s="37">
        <f t="shared" si="3"/>
        <v>56.09898</v>
      </c>
      <c r="L71" s="37">
        <f t="shared" si="4"/>
        <v>67.83102</v>
      </c>
      <c r="M71" s="113">
        <v>0.03</v>
      </c>
      <c r="N71" s="114">
        <f t="shared" si="5"/>
        <v>3.7179</v>
      </c>
      <c r="O71" s="115" t="s">
        <v>92</v>
      </c>
    </row>
    <row r="72" s="92" customFormat="1" spans="1:15">
      <c r="A72" s="13" t="s">
        <v>213</v>
      </c>
      <c r="B72" s="27" t="s">
        <v>214</v>
      </c>
      <c r="C72" s="29" t="s">
        <v>7</v>
      </c>
      <c r="D72" s="16" t="s">
        <v>40</v>
      </c>
      <c r="E72" s="17">
        <v>45.31</v>
      </c>
      <c r="F72" s="84" t="s">
        <v>90</v>
      </c>
      <c r="G72" s="35" t="s">
        <v>91</v>
      </c>
      <c r="H72" s="36">
        <v>15</v>
      </c>
      <c r="I72" s="37">
        <v>17.58028</v>
      </c>
      <c r="J72" s="37">
        <v>2.93004666666667</v>
      </c>
      <c r="K72" s="37">
        <f t="shared" si="3"/>
        <v>20.5103266666667</v>
      </c>
      <c r="L72" s="37">
        <f t="shared" si="4"/>
        <v>24.7996733333333</v>
      </c>
      <c r="M72" s="113">
        <v>0.03</v>
      </c>
      <c r="N72" s="114">
        <f t="shared" si="5"/>
        <v>1.3593</v>
      </c>
      <c r="O72" s="115" t="s">
        <v>92</v>
      </c>
    </row>
    <row r="73" s="92" customFormat="1" spans="1:15">
      <c r="A73" s="13" t="s">
        <v>215</v>
      </c>
      <c r="B73" s="27" t="s">
        <v>216</v>
      </c>
      <c r="C73" s="29" t="s">
        <v>7</v>
      </c>
      <c r="D73" s="16" t="s">
        <v>40</v>
      </c>
      <c r="E73" s="17">
        <v>103</v>
      </c>
      <c r="F73" s="84" t="s">
        <v>90</v>
      </c>
      <c r="G73" s="35" t="s">
        <v>91</v>
      </c>
      <c r="H73" s="36">
        <v>15</v>
      </c>
      <c r="I73" s="37">
        <v>39.964</v>
      </c>
      <c r="J73" s="37">
        <v>6.66066666666667</v>
      </c>
      <c r="K73" s="37">
        <f t="shared" si="3"/>
        <v>46.6246666666667</v>
      </c>
      <c r="L73" s="37">
        <f t="shared" si="4"/>
        <v>56.3753333333333</v>
      </c>
      <c r="M73" s="113">
        <v>0.03</v>
      </c>
      <c r="N73" s="114">
        <f t="shared" si="5"/>
        <v>3.09</v>
      </c>
      <c r="O73" s="115" t="s">
        <v>92</v>
      </c>
    </row>
    <row r="74" s="92" customFormat="1" spans="1:15">
      <c r="A74" s="13" t="s">
        <v>217</v>
      </c>
      <c r="B74" s="27" t="s">
        <v>218</v>
      </c>
      <c r="C74" s="29" t="s">
        <v>7</v>
      </c>
      <c r="D74" s="16" t="s">
        <v>40</v>
      </c>
      <c r="E74" s="17">
        <v>52.71</v>
      </c>
      <c r="F74" s="84" t="s">
        <v>90</v>
      </c>
      <c r="G74" s="35" t="s">
        <v>91</v>
      </c>
      <c r="H74" s="36">
        <v>15</v>
      </c>
      <c r="I74" s="37">
        <v>20.45148</v>
      </c>
      <c r="J74" s="37">
        <v>3.40858</v>
      </c>
      <c r="K74" s="37">
        <f t="shared" si="3"/>
        <v>23.86006</v>
      </c>
      <c r="L74" s="37">
        <f t="shared" si="4"/>
        <v>28.84994</v>
      </c>
      <c r="M74" s="113">
        <v>0.03</v>
      </c>
      <c r="N74" s="114">
        <f t="shared" si="5"/>
        <v>1.5813</v>
      </c>
      <c r="O74" s="115" t="s">
        <v>92</v>
      </c>
    </row>
    <row r="75" s="92" customFormat="1" spans="1:15">
      <c r="A75" s="13" t="s">
        <v>219</v>
      </c>
      <c r="B75" s="27" t="s">
        <v>220</v>
      </c>
      <c r="C75" s="29" t="s">
        <v>7</v>
      </c>
      <c r="D75" s="16" t="s">
        <v>18</v>
      </c>
      <c r="E75" s="17">
        <v>187.22</v>
      </c>
      <c r="F75" s="84" t="s">
        <v>90</v>
      </c>
      <c r="G75" s="35" t="s">
        <v>91</v>
      </c>
      <c r="H75" s="36">
        <v>15</v>
      </c>
      <c r="I75" s="37">
        <v>72.64136</v>
      </c>
      <c r="J75" s="37">
        <v>12.1068933333333</v>
      </c>
      <c r="K75" s="37">
        <f t="shared" si="3"/>
        <v>84.7482533333333</v>
      </c>
      <c r="L75" s="37">
        <f t="shared" si="4"/>
        <v>102.471746666667</v>
      </c>
      <c r="M75" s="113">
        <v>0.03</v>
      </c>
      <c r="N75" s="114">
        <f t="shared" si="5"/>
        <v>5.6166</v>
      </c>
      <c r="O75" s="115" t="s">
        <v>92</v>
      </c>
    </row>
    <row r="76" s="92" customFormat="1" spans="1:15">
      <c r="A76" s="13" t="s">
        <v>221</v>
      </c>
      <c r="B76" s="27" t="s">
        <v>222</v>
      </c>
      <c r="C76" s="29" t="s">
        <v>7</v>
      </c>
      <c r="D76" s="16" t="s">
        <v>18</v>
      </c>
      <c r="E76" s="17">
        <v>87.55</v>
      </c>
      <c r="F76" s="84" t="s">
        <v>90</v>
      </c>
      <c r="G76" s="35" t="s">
        <v>91</v>
      </c>
      <c r="H76" s="36">
        <v>15</v>
      </c>
      <c r="I76" s="37">
        <v>33.9694</v>
      </c>
      <c r="J76" s="37">
        <v>5.66156666666667</v>
      </c>
      <c r="K76" s="37">
        <f t="shared" si="3"/>
        <v>39.6309666666667</v>
      </c>
      <c r="L76" s="37">
        <f t="shared" si="4"/>
        <v>47.9190333333333</v>
      </c>
      <c r="M76" s="113">
        <v>0.03</v>
      </c>
      <c r="N76" s="114">
        <f t="shared" si="5"/>
        <v>2.6265</v>
      </c>
      <c r="O76" s="115" t="s">
        <v>92</v>
      </c>
    </row>
    <row r="77" s="92" customFormat="1" spans="1:15">
      <c r="A77" s="13" t="s">
        <v>223</v>
      </c>
      <c r="B77" s="27" t="s">
        <v>224</v>
      </c>
      <c r="C77" s="29" t="s">
        <v>7</v>
      </c>
      <c r="D77" s="16" t="s">
        <v>18</v>
      </c>
      <c r="E77" s="17">
        <v>300.96</v>
      </c>
      <c r="F77" s="84" t="s">
        <v>90</v>
      </c>
      <c r="G77" s="35" t="s">
        <v>91</v>
      </c>
      <c r="H77" s="36">
        <v>15</v>
      </c>
      <c r="I77" s="37">
        <v>116.77248</v>
      </c>
      <c r="J77" s="37">
        <v>19.46208</v>
      </c>
      <c r="K77" s="37">
        <f t="shared" si="3"/>
        <v>136.23456</v>
      </c>
      <c r="L77" s="37">
        <f t="shared" si="4"/>
        <v>164.72544</v>
      </c>
      <c r="M77" s="113">
        <v>0.03</v>
      </c>
      <c r="N77" s="114">
        <f t="shared" si="5"/>
        <v>9.0288</v>
      </c>
      <c r="O77" s="115" t="s">
        <v>92</v>
      </c>
    </row>
    <row r="78" s="92" customFormat="1" spans="1:15">
      <c r="A78" s="13" t="s">
        <v>225</v>
      </c>
      <c r="B78" s="27" t="s">
        <v>226</v>
      </c>
      <c r="C78" s="29" t="s">
        <v>7</v>
      </c>
      <c r="D78" s="16" t="s">
        <v>18</v>
      </c>
      <c r="E78" s="17">
        <v>123.59</v>
      </c>
      <c r="F78" s="84" t="s">
        <v>90</v>
      </c>
      <c r="G78" s="35" t="s">
        <v>91</v>
      </c>
      <c r="H78" s="36">
        <v>15</v>
      </c>
      <c r="I78" s="37">
        <v>47.95292</v>
      </c>
      <c r="J78" s="37">
        <v>7.99215333333333</v>
      </c>
      <c r="K78" s="37">
        <f t="shared" si="3"/>
        <v>55.9450733333333</v>
      </c>
      <c r="L78" s="37">
        <f t="shared" si="4"/>
        <v>67.6449266666667</v>
      </c>
      <c r="M78" s="113">
        <v>0.03</v>
      </c>
      <c r="N78" s="114">
        <f t="shared" si="5"/>
        <v>3.7077</v>
      </c>
      <c r="O78" s="115" t="s">
        <v>92</v>
      </c>
    </row>
    <row r="79" s="92" customFormat="1" spans="1:15">
      <c r="A79" s="13" t="s">
        <v>227</v>
      </c>
      <c r="B79" s="27" t="s">
        <v>228</v>
      </c>
      <c r="C79" s="29" t="s">
        <v>7</v>
      </c>
      <c r="D79" s="16" t="s">
        <v>18</v>
      </c>
      <c r="E79" s="17">
        <v>287.76</v>
      </c>
      <c r="F79" s="84" t="s">
        <v>90</v>
      </c>
      <c r="G79" s="35" t="s">
        <v>91</v>
      </c>
      <c r="H79" s="36">
        <v>15</v>
      </c>
      <c r="I79" s="37">
        <v>111.65088</v>
      </c>
      <c r="J79" s="37">
        <v>18.60848</v>
      </c>
      <c r="K79" s="37">
        <f t="shared" si="3"/>
        <v>130.25936</v>
      </c>
      <c r="L79" s="37">
        <f t="shared" si="4"/>
        <v>157.50064</v>
      </c>
      <c r="M79" s="113">
        <v>0.03</v>
      </c>
      <c r="N79" s="114">
        <f t="shared" si="5"/>
        <v>8.6328</v>
      </c>
      <c r="O79" s="115" t="s">
        <v>92</v>
      </c>
    </row>
    <row r="80" s="92" customFormat="1" spans="1:15">
      <c r="A80" s="13" t="s">
        <v>229</v>
      </c>
      <c r="B80" s="27" t="s">
        <v>230</v>
      </c>
      <c r="C80" s="29" t="s">
        <v>7</v>
      </c>
      <c r="D80" s="16" t="s">
        <v>18</v>
      </c>
      <c r="E80" s="17">
        <v>1041.95</v>
      </c>
      <c r="F80" s="84" t="s">
        <v>90</v>
      </c>
      <c r="G80" s="35" t="s">
        <v>91</v>
      </c>
      <c r="H80" s="36">
        <v>15</v>
      </c>
      <c r="I80" s="37">
        <v>404.2766</v>
      </c>
      <c r="J80" s="37">
        <v>67.3794333333333</v>
      </c>
      <c r="K80" s="37">
        <f t="shared" si="3"/>
        <v>471.656033333333</v>
      </c>
      <c r="L80" s="37">
        <f t="shared" si="4"/>
        <v>570.293966666667</v>
      </c>
      <c r="M80" s="113">
        <v>0.03</v>
      </c>
      <c r="N80" s="114">
        <f t="shared" si="5"/>
        <v>31.2585</v>
      </c>
      <c r="O80" s="115" t="s">
        <v>92</v>
      </c>
    </row>
    <row r="81" s="92" customFormat="1" spans="1:15">
      <c r="A81" s="13" t="s">
        <v>231</v>
      </c>
      <c r="B81" s="27" t="s">
        <v>232</v>
      </c>
      <c r="C81" s="29" t="s">
        <v>7</v>
      </c>
      <c r="D81" s="16" t="s">
        <v>18</v>
      </c>
      <c r="E81" s="17">
        <v>357.5</v>
      </c>
      <c r="F81" s="84" t="s">
        <v>90</v>
      </c>
      <c r="G81" s="35" t="s">
        <v>91</v>
      </c>
      <c r="H81" s="36">
        <v>15</v>
      </c>
      <c r="I81" s="37">
        <v>138.71</v>
      </c>
      <c r="J81" s="37">
        <v>23.1183333333333</v>
      </c>
      <c r="K81" s="37">
        <f t="shared" si="3"/>
        <v>161.828333333333</v>
      </c>
      <c r="L81" s="37">
        <f t="shared" si="4"/>
        <v>195.671666666667</v>
      </c>
      <c r="M81" s="113">
        <v>0.03</v>
      </c>
      <c r="N81" s="114">
        <f t="shared" si="5"/>
        <v>10.725</v>
      </c>
      <c r="O81" s="115" t="s">
        <v>92</v>
      </c>
    </row>
    <row r="82" s="92" customFormat="1" spans="1:15">
      <c r="A82" s="13" t="s">
        <v>233</v>
      </c>
      <c r="B82" s="27" t="s">
        <v>234</v>
      </c>
      <c r="C82" s="29" t="s">
        <v>7</v>
      </c>
      <c r="D82" s="16" t="s">
        <v>18</v>
      </c>
      <c r="E82" s="17">
        <v>597.66</v>
      </c>
      <c r="F82" s="84" t="s">
        <v>90</v>
      </c>
      <c r="G82" s="35" t="s">
        <v>91</v>
      </c>
      <c r="H82" s="36">
        <v>15</v>
      </c>
      <c r="I82" s="37">
        <v>231.89208</v>
      </c>
      <c r="J82" s="37">
        <v>38.64868</v>
      </c>
      <c r="K82" s="37">
        <f t="shared" si="3"/>
        <v>270.54076</v>
      </c>
      <c r="L82" s="37">
        <f t="shared" si="4"/>
        <v>327.11924</v>
      </c>
      <c r="M82" s="113">
        <v>0.03</v>
      </c>
      <c r="N82" s="114">
        <f t="shared" si="5"/>
        <v>17.9298</v>
      </c>
      <c r="O82" s="115" t="s">
        <v>92</v>
      </c>
    </row>
    <row r="83" s="92" customFormat="1" spans="1:15">
      <c r="A83" s="13" t="s">
        <v>235</v>
      </c>
      <c r="B83" s="27" t="s">
        <v>236</v>
      </c>
      <c r="C83" s="29" t="s">
        <v>7</v>
      </c>
      <c r="D83" s="16" t="s">
        <v>18</v>
      </c>
      <c r="E83" s="17">
        <v>122.96</v>
      </c>
      <c r="F83" s="84" t="s">
        <v>90</v>
      </c>
      <c r="G83" s="35" t="s">
        <v>91</v>
      </c>
      <c r="H83" s="36">
        <v>15</v>
      </c>
      <c r="I83" s="37">
        <v>47.70848</v>
      </c>
      <c r="J83" s="37">
        <v>7.95141333333333</v>
      </c>
      <c r="K83" s="37">
        <f t="shared" si="3"/>
        <v>55.6598933333333</v>
      </c>
      <c r="L83" s="37">
        <f t="shared" si="4"/>
        <v>67.3001066666667</v>
      </c>
      <c r="M83" s="113">
        <v>0.03</v>
      </c>
      <c r="N83" s="114">
        <f t="shared" si="5"/>
        <v>3.6888</v>
      </c>
      <c r="O83" s="115" t="s">
        <v>92</v>
      </c>
    </row>
    <row r="84" s="92" customFormat="1" spans="1:15">
      <c r="A84" s="13" t="s">
        <v>237</v>
      </c>
      <c r="B84" s="27" t="s">
        <v>238</v>
      </c>
      <c r="C84" s="29" t="s">
        <v>7</v>
      </c>
      <c r="D84" s="16" t="s">
        <v>18</v>
      </c>
      <c r="E84" s="17">
        <v>32.8</v>
      </c>
      <c r="F84" s="84" t="s">
        <v>90</v>
      </c>
      <c r="G84" s="35" t="s">
        <v>91</v>
      </c>
      <c r="H84" s="36">
        <v>15</v>
      </c>
      <c r="I84" s="37">
        <v>12.7264</v>
      </c>
      <c r="J84" s="37">
        <v>2.12106666666667</v>
      </c>
      <c r="K84" s="37">
        <f t="shared" si="3"/>
        <v>14.8474666666667</v>
      </c>
      <c r="L84" s="37">
        <f t="shared" si="4"/>
        <v>17.9525333333333</v>
      </c>
      <c r="M84" s="113">
        <v>0.03</v>
      </c>
      <c r="N84" s="114">
        <f t="shared" si="5"/>
        <v>0.984</v>
      </c>
      <c r="O84" s="115" t="s">
        <v>92</v>
      </c>
    </row>
    <row r="85" s="92" customFormat="1" spans="1:15">
      <c r="A85" s="13" t="s">
        <v>239</v>
      </c>
      <c r="B85" s="27" t="s">
        <v>240</v>
      </c>
      <c r="C85" s="29" t="s">
        <v>7</v>
      </c>
      <c r="D85" s="16" t="s">
        <v>18</v>
      </c>
      <c r="E85" s="17">
        <v>1572.87</v>
      </c>
      <c r="F85" s="84" t="s">
        <v>90</v>
      </c>
      <c r="G85" s="35" t="s">
        <v>91</v>
      </c>
      <c r="H85" s="36">
        <v>15</v>
      </c>
      <c r="I85" s="37">
        <v>610.27356</v>
      </c>
      <c r="J85" s="37">
        <v>101.71226</v>
      </c>
      <c r="K85" s="37">
        <f t="shared" si="3"/>
        <v>711.98582</v>
      </c>
      <c r="L85" s="37">
        <f t="shared" si="4"/>
        <v>860.88418</v>
      </c>
      <c r="M85" s="113">
        <v>0.03</v>
      </c>
      <c r="N85" s="114">
        <f t="shared" si="5"/>
        <v>47.1861</v>
      </c>
      <c r="O85" s="115" t="s">
        <v>92</v>
      </c>
    </row>
    <row r="86" s="92" customFormat="1" spans="1:15">
      <c r="A86" s="13" t="s">
        <v>241</v>
      </c>
      <c r="B86" s="27" t="s">
        <v>242</v>
      </c>
      <c r="C86" s="29" t="s">
        <v>7</v>
      </c>
      <c r="D86" s="16" t="s">
        <v>18</v>
      </c>
      <c r="E86" s="17">
        <v>873</v>
      </c>
      <c r="F86" s="84" t="s">
        <v>90</v>
      </c>
      <c r="G86" s="35" t="s">
        <v>91</v>
      </c>
      <c r="H86" s="36">
        <v>15</v>
      </c>
      <c r="I86" s="37">
        <v>338.724</v>
      </c>
      <c r="J86" s="37">
        <v>56.454</v>
      </c>
      <c r="K86" s="37">
        <f t="shared" si="3"/>
        <v>395.178</v>
      </c>
      <c r="L86" s="37">
        <f t="shared" si="4"/>
        <v>477.822</v>
      </c>
      <c r="M86" s="113">
        <v>0.03</v>
      </c>
      <c r="N86" s="114">
        <f t="shared" si="5"/>
        <v>26.19</v>
      </c>
      <c r="O86" s="115" t="s">
        <v>92</v>
      </c>
    </row>
    <row r="87" s="92" customFormat="1" spans="1:15">
      <c r="A87" s="13" t="s">
        <v>243</v>
      </c>
      <c r="B87" s="27" t="s">
        <v>244</v>
      </c>
      <c r="C87" s="29" t="s">
        <v>7</v>
      </c>
      <c r="D87" s="16" t="s">
        <v>18</v>
      </c>
      <c r="E87" s="17">
        <v>436.5</v>
      </c>
      <c r="F87" s="84" t="s">
        <v>90</v>
      </c>
      <c r="G87" s="35" t="s">
        <v>91</v>
      </c>
      <c r="H87" s="36">
        <v>15</v>
      </c>
      <c r="I87" s="37">
        <v>169.362</v>
      </c>
      <c r="J87" s="37">
        <v>28.227</v>
      </c>
      <c r="K87" s="37">
        <f t="shared" si="3"/>
        <v>197.589</v>
      </c>
      <c r="L87" s="37">
        <f t="shared" si="4"/>
        <v>238.911</v>
      </c>
      <c r="M87" s="113">
        <v>0.03</v>
      </c>
      <c r="N87" s="114">
        <f t="shared" si="5"/>
        <v>13.095</v>
      </c>
      <c r="O87" s="115" t="s">
        <v>92</v>
      </c>
    </row>
    <row r="88" s="92" customFormat="1" spans="1:15">
      <c r="A88" s="13" t="s">
        <v>245</v>
      </c>
      <c r="B88" s="27" t="s">
        <v>246</v>
      </c>
      <c r="C88" s="29" t="s">
        <v>7</v>
      </c>
      <c r="D88" s="16" t="s">
        <v>18</v>
      </c>
      <c r="E88" s="17">
        <v>662.64</v>
      </c>
      <c r="F88" s="84" t="s">
        <v>90</v>
      </c>
      <c r="G88" s="35" t="s">
        <v>91</v>
      </c>
      <c r="H88" s="36">
        <v>15</v>
      </c>
      <c r="I88" s="37">
        <v>257.10432</v>
      </c>
      <c r="J88" s="37">
        <v>42.85072</v>
      </c>
      <c r="K88" s="37">
        <f t="shared" si="3"/>
        <v>299.95504</v>
      </c>
      <c r="L88" s="37">
        <f t="shared" si="4"/>
        <v>362.68496</v>
      </c>
      <c r="M88" s="113">
        <v>0.03</v>
      </c>
      <c r="N88" s="114">
        <f t="shared" si="5"/>
        <v>19.8792</v>
      </c>
      <c r="O88" s="115" t="s">
        <v>92</v>
      </c>
    </row>
    <row r="89" s="92" customFormat="1" spans="1:15">
      <c r="A89" s="13" t="s">
        <v>247</v>
      </c>
      <c r="B89" s="27" t="s">
        <v>248</v>
      </c>
      <c r="C89" s="29" t="s">
        <v>7</v>
      </c>
      <c r="D89" s="16" t="s">
        <v>18</v>
      </c>
      <c r="E89" s="17">
        <v>214.01</v>
      </c>
      <c r="F89" s="84" t="s">
        <v>90</v>
      </c>
      <c r="G89" s="35" t="s">
        <v>91</v>
      </c>
      <c r="H89" s="36">
        <v>15</v>
      </c>
      <c r="I89" s="37">
        <v>83.03588</v>
      </c>
      <c r="J89" s="37">
        <v>13.8393133333333</v>
      </c>
      <c r="K89" s="37">
        <f t="shared" si="3"/>
        <v>96.8751933333333</v>
      </c>
      <c r="L89" s="37">
        <f t="shared" si="4"/>
        <v>117.134806666667</v>
      </c>
      <c r="M89" s="113">
        <v>0.03</v>
      </c>
      <c r="N89" s="114">
        <f t="shared" si="5"/>
        <v>6.4203</v>
      </c>
      <c r="O89" s="115" t="s">
        <v>92</v>
      </c>
    </row>
    <row r="90" s="92" customFormat="1" spans="1:15">
      <c r="A90" s="13" t="s">
        <v>249</v>
      </c>
      <c r="B90" s="27" t="s">
        <v>250</v>
      </c>
      <c r="C90" s="29" t="s">
        <v>7</v>
      </c>
      <c r="D90" s="16" t="s">
        <v>40</v>
      </c>
      <c r="E90" s="17">
        <v>170.72</v>
      </c>
      <c r="F90" s="84" t="s">
        <v>90</v>
      </c>
      <c r="G90" s="35" t="s">
        <v>91</v>
      </c>
      <c r="H90" s="36">
        <v>15</v>
      </c>
      <c r="I90" s="37">
        <v>66.23936</v>
      </c>
      <c r="J90" s="37">
        <v>11.0398933333333</v>
      </c>
      <c r="K90" s="37">
        <f t="shared" si="3"/>
        <v>77.2792533333333</v>
      </c>
      <c r="L90" s="37">
        <f t="shared" si="4"/>
        <v>93.4407466666667</v>
      </c>
      <c r="M90" s="113">
        <v>0.03</v>
      </c>
      <c r="N90" s="114">
        <f t="shared" si="5"/>
        <v>5.1216</v>
      </c>
      <c r="O90" s="115" t="s">
        <v>92</v>
      </c>
    </row>
    <row r="91" s="92" customFormat="1" spans="1:15">
      <c r="A91" s="13" t="s">
        <v>251</v>
      </c>
      <c r="B91" s="27" t="s">
        <v>252</v>
      </c>
      <c r="C91" s="29" t="s">
        <v>7</v>
      </c>
      <c r="D91" s="16" t="s">
        <v>40</v>
      </c>
      <c r="E91" s="17">
        <v>320.72</v>
      </c>
      <c r="F91" s="84" t="s">
        <v>90</v>
      </c>
      <c r="G91" s="35" t="s">
        <v>91</v>
      </c>
      <c r="H91" s="36">
        <v>15</v>
      </c>
      <c r="I91" s="37">
        <v>124.43936</v>
      </c>
      <c r="J91" s="37">
        <v>20.7398933333333</v>
      </c>
      <c r="K91" s="37">
        <f t="shared" si="3"/>
        <v>145.179253333333</v>
      </c>
      <c r="L91" s="37">
        <f t="shared" si="4"/>
        <v>175.540746666667</v>
      </c>
      <c r="M91" s="113">
        <v>0.03</v>
      </c>
      <c r="N91" s="114">
        <f t="shared" si="5"/>
        <v>9.6216</v>
      </c>
      <c r="O91" s="115" t="s">
        <v>92</v>
      </c>
    </row>
    <row r="92" s="92" customFormat="1" spans="1:15">
      <c r="A92" s="13" t="s">
        <v>253</v>
      </c>
      <c r="B92" s="27" t="s">
        <v>254</v>
      </c>
      <c r="C92" s="29" t="s">
        <v>7</v>
      </c>
      <c r="D92" s="16" t="s">
        <v>40</v>
      </c>
      <c r="E92" s="17">
        <v>209.26</v>
      </c>
      <c r="F92" s="84" t="s">
        <v>90</v>
      </c>
      <c r="G92" s="35" t="s">
        <v>91</v>
      </c>
      <c r="H92" s="36">
        <v>15</v>
      </c>
      <c r="I92" s="37">
        <v>81.19288</v>
      </c>
      <c r="J92" s="37">
        <v>13.5321466666667</v>
      </c>
      <c r="K92" s="37">
        <f t="shared" si="3"/>
        <v>94.7250266666667</v>
      </c>
      <c r="L92" s="37">
        <f t="shared" si="4"/>
        <v>114.534973333333</v>
      </c>
      <c r="M92" s="113">
        <v>0.03</v>
      </c>
      <c r="N92" s="114">
        <f t="shared" si="5"/>
        <v>6.2778</v>
      </c>
      <c r="O92" s="115" t="s">
        <v>92</v>
      </c>
    </row>
    <row r="93" s="92" customFormat="1" spans="1:15">
      <c r="A93" s="13" t="s">
        <v>255</v>
      </c>
      <c r="B93" s="27" t="s">
        <v>256</v>
      </c>
      <c r="C93" s="29" t="s">
        <v>7</v>
      </c>
      <c r="D93" s="16" t="s">
        <v>40</v>
      </c>
      <c r="E93" s="17">
        <v>964.12</v>
      </c>
      <c r="F93" s="84" t="s">
        <v>90</v>
      </c>
      <c r="G93" s="35" t="s">
        <v>91</v>
      </c>
      <c r="H93" s="36">
        <v>15</v>
      </c>
      <c r="I93" s="37">
        <v>374.07856</v>
      </c>
      <c r="J93" s="37">
        <v>62.3464266666667</v>
      </c>
      <c r="K93" s="37">
        <f t="shared" si="3"/>
        <v>436.424986666667</v>
      </c>
      <c r="L93" s="37">
        <f t="shared" si="4"/>
        <v>527.695013333333</v>
      </c>
      <c r="M93" s="113">
        <v>0.03</v>
      </c>
      <c r="N93" s="114">
        <f t="shared" si="5"/>
        <v>28.9236</v>
      </c>
      <c r="O93" s="115" t="s">
        <v>92</v>
      </c>
    </row>
    <row r="94" s="92" customFormat="1" spans="1:15">
      <c r="A94" s="13" t="s">
        <v>257</v>
      </c>
      <c r="B94" s="27" t="s">
        <v>258</v>
      </c>
      <c r="C94" s="29" t="s">
        <v>7</v>
      </c>
      <c r="D94" s="16" t="s">
        <v>18</v>
      </c>
      <c r="E94" s="17">
        <v>68.74</v>
      </c>
      <c r="F94" s="84" t="s">
        <v>90</v>
      </c>
      <c r="G94" s="35" t="s">
        <v>91</v>
      </c>
      <c r="H94" s="36">
        <v>15</v>
      </c>
      <c r="I94" s="37">
        <v>26.67112</v>
      </c>
      <c r="J94" s="37">
        <v>4.44518666666667</v>
      </c>
      <c r="K94" s="37">
        <f t="shared" si="3"/>
        <v>31.1163066666667</v>
      </c>
      <c r="L94" s="37">
        <f t="shared" si="4"/>
        <v>37.6236933333333</v>
      </c>
      <c r="M94" s="113">
        <v>0.03</v>
      </c>
      <c r="N94" s="114">
        <f t="shared" si="5"/>
        <v>2.0622</v>
      </c>
      <c r="O94" s="115" t="s">
        <v>92</v>
      </c>
    </row>
    <row r="95" s="92" customFormat="1" spans="1:15">
      <c r="A95" s="13" t="s">
        <v>259</v>
      </c>
      <c r="B95" s="27" t="s">
        <v>260</v>
      </c>
      <c r="C95" s="29" t="s">
        <v>7</v>
      </c>
      <c r="D95" s="16" t="s">
        <v>40</v>
      </c>
      <c r="E95" s="17">
        <v>1741.96</v>
      </c>
      <c r="F95" s="84" t="s">
        <v>90</v>
      </c>
      <c r="G95" s="35" t="s">
        <v>91</v>
      </c>
      <c r="H95" s="36">
        <v>15</v>
      </c>
      <c r="I95" s="37">
        <v>675.88048</v>
      </c>
      <c r="J95" s="37">
        <v>112.646746666667</v>
      </c>
      <c r="K95" s="37">
        <f t="shared" si="3"/>
        <v>788.527226666667</v>
      </c>
      <c r="L95" s="37">
        <f t="shared" si="4"/>
        <v>953.432773333333</v>
      </c>
      <c r="M95" s="113">
        <v>0.03</v>
      </c>
      <c r="N95" s="114">
        <f t="shared" si="5"/>
        <v>52.2588</v>
      </c>
      <c r="O95" s="115" t="s">
        <v>92</v>
      </c>
    </row>
    <row r="96" s="92" customFormat="1" spans="1:15">
      <c r="A96" s="13" t="s">
        <v>261</v>
      </c>
      <c r="B96" s="27" t="s">
        <v>262</v>
      </c>
      <c r="C96" s="29" t="s">
        <v>7</v>
      </c>
      <c r="D96" s="16" t="s">
        <v>18</v>
      </c>
      <c r="E96" s="17">
        <v>562.7</v>
      </c>
      <c r="F96" s="84" t="s">
        <v>90</v>
      </c>
      <c r="G96" s="35" t="s">
        <v>91</v>
      </c>
      <c r="H96" s="36">
        <v>15</v>
      </c>
      <c r="I96" s="37">
        <v>218.3276</v>
      </c>
      <c r="J96" s="37">
        <v>36.3879333333333</v>
      </c>
      <c r="K96" s="37">
        <f t="shared" si="3"/>
        <v>254.715533333333</v>
      </c>
      <c r="L96" s="37">
        <f t="shared" si="4"/>
        <v>307.984466666667</v>
      </c>
      <c r="M96" s="113">
        <v>0.03</v>
      </c>
      <c r="N96" s="114">
        <f t="shared" si="5"/>
        <v>16.881</v>
      </c>
      <c r="O96" s="115" t="s">
        <v>92</v>
      </c>
    </row>
    <row r="97" s="92" customFormat="1" spans="1:15">
      <c r="A97" s="13" t="s">
        <v>263</v>
      </c>
      <c r="B97" s="27" t="s">
        <v>264</v>
      </c>
      <c r="C97" s="29" t="s">
        <v>7</v>
      </c>
      <c r="D97" s="16" t="s">
        <v>40</v>
      </c>
      <c r="E97" s="17">
        <v>10301.33</v>
      </c>
      <c r="F97" s="84" t="s">
        <v>90</v>
      </c>
      <c r="G97" s="35" t="s">
        <v>91</v>
      </c>
      <c r="H97" s="36">
        <v>15</v>
      </c>
      <c r="I97" s="37">
        <v>3996.91604</v>
      </c>
      <c r="J97" s="37">
        <v>666.152673333333</v>
      </c>
      <c r="K97" s="37">
        <f t="shared" si="3"/>
        <v>4663.06871333333</v>
      </c>
      <c r="L97" s="37">
        <f t="shared" si="4"/>
        <v>5638.26128666667</v>
      </c>
      <c r="M97" s="113">
        <v>0.03</v>
      </c>
      <c r="N97" s="114">
        <f t="shared" si="5"/>
        <v>309.0399</v>
      </c>
      <c r="O97" s="115" t="s">
        <v>92</v>
      </c>
    </row>
    <row r="98" s="92" customFormat="1" spans="1:15">
      <c r="A98" s="13" t="s">
        <v>265</v>
      </c>
      <c r="B98" s="27" t="s">
        <v>266</v>
      </c>
      <c r="C98" s="29" t="s">
        <v>7</v>
      </c>
      <c r="D98" s="16" t="s">
        <v>40</v>
      </c>
      <c r="E98" s="17">
        <v>2347.76</v>
      </c>
      <c r="F98" s="84" t="s">
        <v>90</v>
      </c>
      <c r="G98" s="35" t="s">
        <v>91</v>
      </c>
      <c r="H98" s="36">
        <v>15</v>
      </c>
      <c r="I98" s="37">
        <v>910.93088</v>
      </c>
      <c r="J98" s="37">
        <v>151.821813333333</v>
      </c>
      <c r="K98" s="37">
        <f t="shared" si="3"/>
        <v>1062.75269333333</v>
      </c>
      <c r="L98" s="37">
        <f t="shared" si="4"/>
        <v>1285.00730666667</v>
      </c>
      <c r="M98" s="113">
        <v>0.03</v>
      </c>
      <c r="N98" s="114">
        <f t="shared" si="5"/>
        <v>70.4328</v>
      </c>
      <c r="O98" s="115" t="s">
        <v>92</v>
      </c>
    </row>
    <row r="99" s="92" customFormat="1" spans="1:15">
      <c r="A99" s="13" t="s">
        <v>267</v>
      </c>
      <c r="B99" s="27" t="s">
        <v>268</v>
      </c>
      <c r="C99" s="29" t="s">
        <v>7</v>
      </c>
      <c r="D99" s="16" t="s">
        <v>40</v>
      </c>
      <c r="E99" s="17">
        <v>595.5</v>
      </c>
      <c r="F99" s="84" t="s">
        <v>90</v>
      </c>
      <c r="G99" s="35" t="s">
        <v>91</v>
      </c>
      <c r="H99" s="36">
        <v>15</v>
      </c>
      <c r="I99" s="37">
        <v>231.054</v>
      </c>
      <c r="J99" s="37">
        <v>38.509</v>
      </c>
      <c r="K99" s="37">
        <f t="shared" si="3"/>
        <v>269.563</v>
      </c>
      <c r="L99" s="37">
        <f t="shared" si="4"/>
        <v>325.937</v>
      </c>
      <c r="M99" s="113">
        <v>0.03</v>
      </c>
      <c r="N99" s="114">
        <f t="shared" si="5"/>
        <v>17.865</v>
      </c>
      <c r="O99" s="115" t="s">
        <v>92</v>
      </c>
    </row>
    <row r="100" s="92" customFormat="1" spans="1:15">
      <c r="A100" s="13" t="s">
        <v>269</v>
      </c>
      <c r="B100" s="27" t="s">
        <v>270</v>
      </c>
      <c r="C100" s="29" t="s">
        <v>7</v>
      </c>
      <c r="D100" s="16" t="s">
        <v>40</v>
      </c>
      <c r="E100" s="17">
        <v>1490.58</v>
      </c>
      <c r="F100" s="84" t="s">
        <v>90</v>
      </c>
      <c r="G100" s="35" t="s">
        <v>91</v>
      </c>
      <c r="H100" s="36">
        <v>15</v>
      </c>
      <c r="I100" s="37">
        <v>578.34504</v>
      </c>
      <c r="J100" s="37">
        <v>96.39084</v>
      </c>
      <c r="K100" s="37">
        <f t="shared" si="3"/>
        <v>674.73588</v>
      </c>
      <c r="L100" s="37">
        <f t="shared" si="4"/>
        <v>815.84412</v>
      </c>
      <c r="M100" s="113">
        <v>0.03</v>
      </c>
      <c r="N100" s="114">
        <f t="shared" si="5"/>
        <v>44.7174</v>
      </c>
      <c r="O100" s="115" t="s">
        <v>92</v>
      </c>
    </row>
    <row r="101" s="92" customFormat="1" spans="1:15">
      <c r="A101" s="13" t="s">
        <v>271</v>
      </c>
      <c r="B101" s="27" t="s">
        <v>272</v>
      </c>
      <c r="C101" s="29" t="s">
        <v>7</v>
      </c>
      <c r="D101" s="16" t="s">
        <v>40</v>
      </c>
      <c r="E101" s="17">
        <v>6000</v>
      </c>
      <c r="F101" s="84" t="s">
        <v>90</v>
      </c>
      <c r="G101" s="35" t="s">
        <v>91</v>
      </c>
      <c r="H101" s="36">
        <v>15</v>
      </c>
      <c r="I101" s="37">
        <v>2328</v>
      </c>
      <c r="J101" s="37">
        <v>388</v>
      </c>
      <c r="K101" s="37">
        <f t="shared" si="3"/>
        <v>2716</v>
      </c>
      <c r="L101" s="37">
        <f t="shared" si="4"/>
        <v>3284</v>
      </c>
      <c r="M101" s="113">
        <v>0.03</v>
      </c>
      <c r="N101" s="114">
        <f t="shared" si="5"/>
        <v>180</v>
      </c>
      <c r="O101" s="115" t="s">
        <v>92</v>
      </c>
    </row>
    <row r="102" s="92" customFormat="1" spans="1:15">
      <c r="A102" s="13" t="s">
        <v>273</v>
      </c>
      <c r="B102" s="27" t="s">
        <v>264</v>
      </c>
      <c r="C102" s="29" t="s">
        <v>7</v>
      </c>
      <c r="D102" s="16" t="s">
        <v>40</v>
      </c>
      <c r="E102" s="73">
        <v>22010.6</v>
      </c>
      <c r="F102" s="84" t="s">
        <v>90</v>
      </c>
      <c r="G102" s="35" t="s">
        <v>91</v>
      </c>
      <c r="H102" s="36">
        <v>15</v>
      </c>
      <c r="I102" s="37">
        <v>8540.1128</v>
      </c>
      <c r="J102" s="37">
        <v>1423.35213333333</v>
      </c>
      <c r="K102" s="37">
        <f t="shared" si="3"/>
        <v>9963.46493333333</v>
      </c>
      <c r="L102" s="37">
        <f t="shared" si="4"/>
        <v>12047.1350666667</v>
      </c>
      <c r="M102" s="113">
        <v>0.03</v>
      </c>
      <c r="N102" s="114">
        <f t="shared" si="5"/>
        <v>660.318</v>
      </c>
      <c r="O102" s="115" t="s">
        <v>92</v>
      </c>
    </row>
    <row r="103" s="92" customFormat="1" spans="1:15">
      <c r="A103" s="13" t="s">
        <v>274</v>
      </c>
      <c r="B103" s="27" t="s">
        <v>266</v>
      </c>
      <c r="C103" s="29" t="s">
        <v>7</v>
      </c>
      <c r="D103" s="16" t="s">
        <v>40</v>
      </c>
      <c r="E103" s="73">
        <v>1374.34</v>
      </c>
      <c r="F103" s="84" t="s">
        <v>90</v>
      </c>
      <c r="G103" s="35" t="s">
        <v>91</v>
      </c>
      <c r="H103" s="36">
        <v>15</v>
      </c>
      <c r="I103" s="37">
        <v>533.24392</v>
      </c>
      <c r="J103" s="37">
        <v>88.8739866666667</v>
      </c>
      <c r="K103" s="37">
        <f t="shared" si="3"/>
        <v>622.117906666667</v>
      </c>
      <c r="L103" s="37">
        <f t="shared" si="4"/>
        <v>752.222093333333</v>
      </c>
      <c r="M103" s="113">
        <v>0.03</v>
      </c>
      <c r="N103" s="114">
        <f t="shared" si="5"/>
        <v>41.2302</v>
      </c>
      <c r="O103" s="115" t="s">
        <v>92</v>
      </c>
    </row>
    <row r="104" s="92" customFormat="1" spans="1:15">
      <c r="A104" s="13" t="s">
        <v>275</v>
      </c>
      <c r="B104" s="27" t="s">
        <v>268</v>
      </c>
      <c r="C104" s="29" t="s">
        <v>7</v>
      </c>
      <c r="D104" s="16" t="s">
        <v>40</v>
      </c>
      <c r="E104" s="73">
        <v>8000.11</v>
      </c>
      <c r="F104" s="84" t="s">
        <v>90</v>
      </c>
      <c r="G104" s="35" t="s">
        <v>91</v>
      </c>
      <c r="H104" s="36">
        <v>15</v>
      </c>
      <c r="I104" s="37">
        <v>3104.04268</v>
      </c>
      <c r="J104" s="37">
        <v>517.340446666667</v>
      </c>
      <c r="K104" s="37">
        <f t="shared" si="3"/>
        <v>3621.38312666667</v>
      </c>
      <c r="L104" s="37">
        <f t="shared" si="4"/>
        <v>4378.72687333333</v>
      </c>
      <c r="M104" s="113">
        <v>0.03</v>
      </c>
      <c r="N104" s="114">
        <f t="shared" si="5"/>
        <v>240.0033</v>
      </c>
      <c r="O104" s="115" t="s">
        <v>92</v>
      </c>
    </row>
    <row r="105" s="92" customFormat="1" spans="1:15">
      <c r="A105" s="13" t="s">
        <v>276</v>
      </c>
      <c r="B105" s="27" t="s">
        <v>277</v>
      </c>
      <c r="C105" s="29" t="s">
        <v>2</v>
      </c>
      <c r="D105" s="16" t="s">
        <v>58</v>
      </c>
      <c r="E105" s="17">
        <v>8474.14</v>
      </c>
      <c r="F105" s="84" t="s">
        <v>90</v>
      </c>
      <c r="G105" s="35" t="s">
        <v>91</v>
      </c>
      <c r="H105" s="36">
        <v>10</v>
      </c>
      <c r="I105" s="37">
        <v>4931.94948</v>
      </c>
      <c r="J105" s="37">
        <v>821.99158</v>
      </c>
      <c r="K105" s="37">
        <f t="shared" si="3"/>
        <v>5753.94106</v>
      </c>
      <c r="L105" s="37">
        <f t="shared" si="4"/>
        <v>2720.19894</v>
      </c>
      <c r="M105" s="113">
        <v>0.03</v>
      </c>
      <c r="N105" s="114">
        <f t="shared" si="5"/>
        <v>254.2242</v>
      </c>
      <c r="O105" s="115" t="s">
        <v>92</v>
      </c>
    </row>
    <row r="106" s="92" customFormat="1" spans="1:15">
      <c r="A106" s="13" t="s">
        <v>278</v>
      </c>
      <c r="B106" s="27" t="s">
        <v>279</v>
      </c>
      <c r="C106" s="29" t="s">
        <v>2</v>
      </c>
      <c r="D106" s="16" t="s">
        <v>58</v>
      </c>
      <c r="E106" s="17">
        <v>84417.24</v>
      </c>
      <c r="F106" s="84" t="s">
        <v>90</v>
      </c>
      <c r="G106" s="35" t="s">
        <v>91</v>
      </c>
      <c r="H106" s="36">
        <v>10</v>
      </c>
      <c r="I106" s="37">
        <v>49130.83368</v>
      </c>
      <c r="J106" s="37">
        <v>8188.47228</v>
      </c>
      <c r="K106" s="37">
        <f t="shared" si="3"/>
        <v>57319.30596</v>
      </c>
      <c r="L106" s="37">
        <f t="shared" si="4"/>
        <v>27097.93404</v>
      </c>
      <c r="M106" s="113">
        <v>0.03</v>
      </c>
      <c r="N106" s="114">
        <f t="shared" si="5"/>
        <v>2532.5172</v>
      </c>
      <c r="O106" s="115" t="s">
        <v>92</v>
      </c>
    </row>
    <row r="107" s="92" customFormat="1" spans="1:15">
      <c r="A107" s="13" t="s">
        <v>280</v>
      </c>
      <c r="B107" s="27" t="s">
        <v>281</v>
      </c>
      <c r="C107" s="29" t="s">
        <v>2</v>
      </c>
      <c r="D107" s="16" t="s">
        <v>58</v>
      </c>
      <c r="E107" s="17">
        <v>42229.05</v>
      </c>
      <c r="F107" s="84" t="s">
        <v>90</v>
      </c>
      <c r="G107" s="35" t="s">
        <v>91</v>
      </c>
      <c r="H107" s="36">
        <v>10</v>
      </c>
      <c r="I107" s="37">
        <v>24577.3071</v>
      </c>
      <c r="J107" s="37">
        <v>4096.21785</v>
      </c>
      <c r="K107" s="37">
        <f t="shared" si="3"/>
        <v>28673.52495</v>
      </c>
      <c r="L107" s="37">
        <f t="shared" si="4"/>
        <v>13555.52505</v>
      </c>
      <c r="M107" s="113">
        <v>0.03</v>
      </c>
      <c r="N107" s="114">
        <f t="shared" si="5"/>
        <v>1266.8715</v>
      </c>
      <c r="O107" s="115" t="s">
        <v>92</v>
      </c>
    </row>
    <row r="108" s="92" customFormat="1" spans="1:15">
      <c r="A108" s="13" t="s">
        <v>282</v>
      </c>
      <c r="B108" s="27" t="s">
        <v>283</v>
      </c>
      <c r="C108" s="29" t="s">
        <v>2</v>
      </c>
      <c r="D108" s="16" t="s">
        <v>58</v>
      </c>
      <c r="E108" s="17">
        <v>293707.04</v>
      </c>
      <c r="F108" s="84" t="s">
        <v>90</v>
      </c>
      <c r="G108" s="35" t="s">
        <v>91</v>
      </c>
      <c r="H108" s="36">
        <v>10</v>
      </c>
      <c r="I108" s="37">
        <v>170937.49728</v>
      </c>
      <c r="J108" s="37">
        <v>28489.58288</v>
      </c>
      <c r="K108" s="37">
        <f t="shared" si="3"/>
        <v>199427.08016</v>
      </c>
      <c r="L108" s="37">
        <f t="shared" si="4"/>
        <v>94279.95984</v>
      </c>
      <c r="M108" s="113">
        <v>0.03</v>
      </c>
      <c r="N108" s="114">
        <f t="shared" si="5"/>
        <v>8811.2112</v>
      </c>
      <c r="O108" s="115" t="s">
        <v>92</v>
      </c>
    </row>
    <row r="109" s="92" customFormat="1" spans="1:15">
      <c r="A109" s="13" t="s">
        <v>284</v>
      </c>
      <c r="B109" s="27" t="s">
        <v>285</v>
      </c>
      <c r="C109" s="29" t="s">
        <v>2</v>
      </c>
      <c r="D109" s="16" t="s">
        <v>58</v>
      </c>
      <c r="E109" s="17">
        <v>30758.22</v>
      </c>
      <c r="F109" s="84" t="s">
        <v>90</v>
      </c>
      <c r="G109" s="35" t="s">
        <v>91</v>
      </c>
      <c r="H109" s="36">
        <v>10</v>
      </c>
      <c r="I109" s="37">
        <v>17901.28404</v>
      </c>
      <c r="J109" s="37">
        <v>2983.54734</v>
      </c>
      <c r="K109" s="37">
        <f t="shared" si="3"/>
        <v>20884.83138</v>
      </c>
      <c r="L109" s="37">
        <f t="shared" si="4"/>
        <v>9873.38862</v>
      </c>
      <c r="M109" s="113">
        <v>0.03</v>
      </c>
      <c r="N109" s="114">
        <f t="shared" si="5"/>
        <v>922.7466</v>
      </c>
      <c r="O109" s="115" t="s">
        <v>92</v>
      </c>
    </row>
    <row r="110" s="92" customFormat="1" spans="1:15">
      <c r="A110" s="13" t="s">
        <v>286</v>
      </c>
      <c r="B110" s="27" t="s">
        <v>287</v>
      </c>
      <c r="C110" s="29" t="s">
        <v>2</v>
      </c>
      <c r="D110" s="16" t="s">
        <v>58</v>
      </c>
      <c r="E110" s="17">
        <v>612.33</v>
      </c>
      <c r="F110" s="84" t="s">
        <v>90</v>
      </c>
      <c r="G110" s="35" t="s">
        <v>91</v>
      </c>
      <c r="H110" s="36">
        <v>10</v>
      </c>
      <c r="I110" s="37">
        <v>356.37606</v>
      </c>
      <c r="J110" s="37">
        <v>59.39601</v>
      </c>
      <c r="K110" s="37">
        <f t="shared" si="3"/>
        <v>415.77207</v>
      </c>
      <c r="L110" s="37">
        <f t="shared" si="4"/>
        <v>196.55793</v>
      </c>
      <c r="M110" s="113">
        <v>0.03</v>
      </c>
      <c r="N110" s="114">
        <f t="shared" si="5"/>
        <v>18.3699</v>
      </c>
      <c r="O110" s="115" t="s">
        <v>92</v>
      </c>
    </row>
    <row r="111" s="92" customFormat="1" spans="1:15">
      <c r="A111" s="13" t="s">
        <v>288</v>
      </c>
      <c r="B111" s="27" t="s">
        <v>289</v>
      </c>
      <c r="C111" s="29" t="s">
        <v>2</v>
      </c>
      <c r="D111" s="16" t="s">
        <v>58</v>
      </c>
      <c r="E111" s="17">
        <v>219.81</v>
      </c>
      <c r="F111" s="84" t="s">
        <v>90</v>
      </c>
      <c r="G111" s="35" t="s">
        <v>91</v>
      </c>
      <c r="H111" s="36">
        <v>10</v>
      </c>
      <c r="I111" s="37">
        <v>127.92942</v>
      </c>
      <c r="J111" s="37">
        <v>21.32157</v>
      </c>
      <c r="K111" s="37">
        <f t="shared" si="3"/>
        <v>149.25099</v>
      </c>
      <c r="L111" s="37">
        <f t="shared" si="4"/>
        <v>70.55901</v>
      </c>
      <c r="M111" s="113">
        <v>0.03</v>
      </c>
      <c r="N111" s="114">
        <f t="shared" si="5"/>
        <v>6.5943</v>
      </c>
      <c r="O111" s="115" t="s">
        <v>92</v>
      </c>
    </row>
    <row r="112" s="92" customFormat="1" spans="1:15">
      <c r="A112" s="13" t="s">
        <v>290</v>
      </c>
      <c r="B112" s="27" t="s">
        <v>291</v>
      </c>
      <c r="C112" s="29" t="s">
        <v>2</v>
      </c>
      <c r="D112" s="16" t="s">
        <v>58</v>
      </c>
      <c r="E112" s="17">
        <v>198.78</v>
      </c>
      <c r="F112" s="84" t="s">
        <v>90</v>
      </c>
      <c r="G112" s="35" t="s">
        <v>91</v>
      </c>
      <c r="H112" s="36">
        <v>10</v>
      </c>
      <c r="I112" s="37">
        <v>115.68996</v>
      </c>
      <c r="J112" s="37">
        <v>19.28166</v>
      </c>
      <c r="K112" s="37">
        <f t="shared" si="3"/>
        <v>134.97162</v>
      </c>
      <c r="L112" s="37">
        <f t="shared" si="4"/>
        <v>63.80838</v>
      </c>
      <c r="M112" s="113">
        <v>0.03</v>
      </c>
      <c r="N112" s="114">
        <f t="shared" si="5"/>
        <v>5.9634</v>
      </c>
      <c r="O112" s="115" t="s">
        <v>92</v>
      </c>
    </row>
    <row r="113" s="92" customFormat="1" spans="1:15">
      <c r="A113" s="13" t="s">
        <v>292</v>
      </c>
      <c r="B113" s="27" t="s">
        <v>293</v>
      </c>
      <c r="C113" s="29" t="s">
        <v>2</v>
      </c>
      <c r="D113" s="16" t="s">
        <v>58</v>
      </c>
      <c r="E113" s="17">
        <v>14811.5</v>
      </c>
      <c r="F113" s="84" t="s">
        <v>90</v>
      </c>
      <c r="G113" s="35" t="s">
        <v>91</v>
      </c>
      <c r="H113" s="36">
        <v>10</v>
      </c>
      <c r="I113" s="37">
        <v>8620.293</v>
      </c>
      <c r="J113" s="37">
        <v>1436.7155</v>
      </c>
      <c r="K113" s="37">
        <f t="shared" si="3"/>
        <v>10057.0085</v>
      </c>
      <c r="L113" s="37">
        <f t="shared" si="4"/>
        <v>4754.4915</v>
      </c>
      <c r="M113" s="113">
        <v>0.03</v>
      </c>
      <c r="N113" s="114">
        <f t="shared" si="5"/>
        <v>444.345</v>
      </c>
      <c r="O113" s="115" t="s">
        <v>92</v>
      </c>
    </row>
    <row r="114" s="108" customFormat="1" spans="1:15">
      <c r="A114" s="13" t="s">
        <v>294</v>
      </c>
      <c r="B114" s="27" t="s">
        <v>295</v>
      </c>
      <c r="C114" s="29" t="s">
        <v>2</v>
      </c>
      <c r="D114" s="16" t="s">
        <v>58</v>
      </c>
      <c r="E114" s="17">
        <v>15810.32</v>
      </c>
      <c r="F114" s="84" t="s">
        <v>90</v>
      </c>
      <c r="G114" s="35" t="s">
        <v>91</v>
      </c>
      <c r="H114" s="36">
        <v>10</v>
      </c>
      <c r="I114" s="37">
        <v>9201.60624</v>
      </c>
      <c r="J114" s="37">
        <v>1533.60104</v>
      </c>
      <c r="K114" s="37">
        <f t="shared" si="3"/>
        <v>10735.20728</v>
      </c>
      <c r="L114" s="37">
        <f t="shared" si="4"/>
        <v>5075.11272</v>
      </c>
      <c r="M114" s="113">
        <v>0.03</v>
      </c>
      <c r="N114" s="114">
        <f t="shared" si="5"/>
        <v>474.3096</v>
      </c>
      <c r="O114" s="115" t="s">
        <v>92</v>
      </c>
    </row>
    <row r="115" s="92" customFormat="1" spans="1:15">
      <c r="A115" s="13" t="s">
        <v>296</v>
      </c>
      <c r="B115" s="27" t="s">
        <v>297</v>
      </c>
      <c r="C115" s="29" t="s">
        <v>2</v>
      </c>
      <c r="D115" s="16" t="s">
        <v>58</v>
      </c>
      <c r="E115" s="17">
        <v>17054.08</v>
      </c>
      <c r="F115" s="84" t="s">
        <v>90</v>
      </c>
      <c r="G115" s="35" t="s">
        <v>91</v>
      </c>
      <c r="H115" s="36">
        <v>10</v>
      </c>
      <c r="I115" s="37">
        <v>9925.47456</v>
      </c>
      <c r="J115" s="37">
        <v>1654.24576</v>
      </c>
      <c r="K115" s="37">
        <f t="shared" si="3"/>
        <v>11579.72032</v>
      </c>
      <c r="L115" s="37">
        <f t="shared" si="4"/>
        <v>5474.35968</v>
      </c>
      <c r="M115" s="113">
        <v>0.03</v>
      </c>
      <c r="N115" s="114">
        <f t="shared" si="5"/>
        <v>511.6224</v>
      </c>
      <c r="O115" s="115" t="s">
        <v>92</v>
      </c>
    </row>
    <row r="116" s="92" customFormat="1" spans="1:15">
      <c r="A116" s="13" t="s">
        <v>298</v>
      </c>
      <c r="B116" s="27" t="s">
        <v>299</v>
      </c>
      <c r="C116" s="29" t="s">
        <v>2</v>
      </c>
      <c r="D116" s="16" t="s">
        <v>58</v>
      </c>
      <c r="E116" s="17">
        <v>16224.88</v>
      </c>
      <c r="F116" s="84" t="s">
        <v>90</v>
      </c>
      <c r="G116" s="35" t="s">
        <v>91</v>
      </c>
      <c r="H116" s="36">
        <v>10</v>
      </c>
      <c r="I116" s="37">
        <v>9442.88016</v>
      </c>
      <c r="J116" s="37">
        <v>1573.81336</v>
      </c>
      <c r="K116" s="37">
        <f t="shared" si="3"/>
        <v>11016.69352</v>
      </c>
      <c r="L116" s="37">
        <f t="shared" si="4"/>
        <v>5208.18648</v>
      </c>
      <c r="M116" s="113">
        <v>0.03</v>
      </c>
      <c r="N116" s="114">
        <f t="shared" si="5"/>
        <v>486.7464</v>
      </c>
      <c r="O116" s="115" t="s">
        <v>92</v>
      </c>
    </row>
    <row r="117" s="92" customFormat="1" spans="1:15">
      <c r="A117" s="13" t="s">
        <v>300</v>
      </c>
      <c r="B117" s="27" t="s">
        <v>301</v>
      </c>
      <c r="C117" s="29" t="s">
        <v>2</v>
      </c>
      <c r="D117" s="16" t="s">
        <v>58</v>
      </c>
      <c r="E117" s="17">
        <v>2317.58</v>
      </c>
      <c r="F117" s="84" t="s">
        <v>90</v>
      </c>
      <c r="G117" s="35" t="s">
        <v>91</v>
      </c>
      <c r="H117" s="36">
        <v>10</v>
      </c>
      <c r="I117" s="37">
        <v>1348.83156</v>
      </c>
      <c r="J117" s="37">
        <v>224.80526</v>
      </c>
      <c r="K117" s="37">
        <f t="shared" si="3"/>
        <v>1573.63682</v>
      </c>
      <c r="L117" s="37">
        <f t="shared" si="4"/>
        <v>743.94318</v>
      </c>
      <c r="M117" s="113">
        <v>0.03</v>
      </c>
      <c r="N117" s="114">
        <f t="shared" si="5"/>
        <v>69.5274</v>
      </c>
      <c r="O117" s="115" t="s">
        <v>92</v>
      </c>
    </row>
    <row r="118" s="92" customFormat="1" spans="1:15">
      <c r="A118" s="13" t="s">
        <v>302</v>
      </c>
      <c r="B118" s="27" t="s">
        <v>303</v>
      </c>
      <c r="C118" s="29" t="s">
        <v>2</v>
      </c>
      <c r="D118" s="16" t="s">
        <v>58</v>
      </c>
      <c r="E118" s="17">
        <v>1854.13</v>
      </c>
      <c r="F118" s="84" t="s">
        <v>90</v>
      </c>
      <c r="G118" s="35" t="s">
        <v>91</v>
      </c>
      <c r="H118" s="36">
        <v>10</v>
      </c>
      <c r="I118" s="37">
        <v>1079.10366</v>
      </c>
      <c r="J118" s="37">
        <v>179.85061</v>
      </c>
      <c r="K118" s="37">
        <f t="shared" si="3"/>
        <v>1258.95427</v>
      </c>
      <c r="L118" s="37">
        <f t="shared" si="4"/>
        <v>595.17573</v>
      </c>
      <c r="M118" s="113">
        <v>0.03</v>
      </c>
      <c r="N118" s="114">
        <f t="shared" si="5"/>
        <v>55.6239</v>
      </c>
      <c r="O118" s="115" t="s">
        <v>92</v>
      </c>
    </row>
    <row r="119" s="92" customFormat="1" spans="1:15">
      <c r="A119" s="13" t="s">
        <v>304</v>
      </c>
      <c r="B119" s="27" t="s">
        <v>305</v>
      </c>
      <c r="C119" s="29" t="s">
        <v>2</v>
      </c>
      <c r="D119" s="16" t="s">
        <v>58</v>
      </c>
      <c r="E119" s="17">
        <v>14015.28</v>
      </c>
      <c r="F119" s="84" t="s">
        <v>90</v>
      </c>
      <c r="G119" s="35" t="s">
        <v>91</v>
      </c>
      <c r="H119" s="36">
        <v>10</v>
      </c>
      <c r="I119" s="37">
        <v>8156.89296</v>
      </c>
      <c r="J119" s="37">
        <v>1359.48216</v>
      </c>
      <c r="K119" s="37">
        <f t="shared" si="3"/>
        <v>9516.37512</v>
      </c>
      <c r="L119" s="37">
        <f t="shared" si="4"/>
        <v>4498.90488</v>
      </c>
      <c r="M119" s="113">
        <v>0.03</v>
      </c>
      <c r="N119" s="114">
        <f t="shared" si="5"/>
        <v>420.4584</v>
      </c>
      <c r="O119" s="115" t="s">
        <v>92</v>
      </c>
    </row>
    <row r="120" s="92" customFormat="1" spans="1:15">
      <c r="A120" s="13" t="s">
        <v>306</v>
      </c>
      <c r="B120" s="27" t="s">
        <v>307</v>
      </c>
      <c r="C120" s="29" t="s">
        <v>2</v>
      </c>
      <c r="D120" s="16" t="s">
        <v>58</v>
      </c>
      <c r="E120" s="17">
        <v>1709.96</v>
      </c>
      <c r="F120" s="84" t="s">
        <v>90</v>
      </c>
      <c r="G120" s="35" t="s">
        <v>91</v>
      </c>
      <c r="H120" s="36">
        <v>10</v>
      </c>
      <c r="I120" s="37">
        <v>995.19672</v>
      </c>
      <c r="J120" s="37">
        <v>165.86612</v>
      </c>
      <c r="K120" s="37">
        <f t="shared" si="3"/>
        <v>1161.06284</v>
      </c>
      <c r="L120" s="37">
        <f t="shared" si="4"/>
        <v>548.89716</v>
      </c>
      <c r="M120" s="113">
        <v>0.03</v>
      </c>
      <c r="N120" s="114">
        <f t="shared" si="5"/>
        <v>51.2988</v>
      </c>
      <c r="O120" s="115" t="s">
        <v>92</v>
      </c>
    </row>
    <row r="121" s="92" customFormat="1" spans="1:15">
      <c r="A121" s="13" t="s">
        <v>308</v>
      </c>
      <c r="B121" s="27" t="s">
        <v>309</v>
      </c>
      <c r="C121" s="29" t="s">
        <v>2</v>
      </c>
      <c r="D121" s="16" t="s">
        <v>58</v>
      </c>
      <c r="E121" s="17">
        <v>2037.48</v>
      </c>
      <c r="F121" s="84" t="s">
        <v>90</v>
      </c>
      <c r="G121" s="35" t="s">
        <v>91</v>
      </c>
      <c r="H121" s="36">
        <v>10</v>
      </c>
      <c r="I121" s="37">
        <v>1185.81336</v>
      </c>
      <c r="J121" s="37">
        <v>197.63556</v>
      </c>
      <c r="K121" s="37">
        <f t="shared" si="3"/>
        <v>1383.44892</v>
      </c>
      <c r="L121" s="37">
        <f t="shared" si="4"/>
        <v>654.03108</v>
      </c>
      <c r="M121" s="113">
        <v>0.03</v>
      </c>
      <c r="N121" s="114">
        <f t="shared" si="5"/>
        <v>61.1244</v>
      </c>
      <c r="O121" s="115" t="s">
        <v>92</v>
      </c>
    </row>
    <row r="122" s="92" customFormat="1" spans="1:15">
      <c r="A122" s="13" t="s">
        <v>310</v>
      </c>
      <c r="B122" s="27" t="s">
        <v>311</v>
      </c>
      <c r="C122" s="29" t="s">
        <v>2</v>
      </c>
      <c r="D122" s="16" t="s">
        <v>58</v>
      </c>
      <c r="E122" s="17">
        <v>751.56</v>
      </c>
      <c r="F122" s="84" t="s">
        <v>90</v>
      </c>
      <c r="G122" s="35" t="s">
        <v>91</v>
      </c>
      <c r="H122" s="36">
        <v>10</v>
      </c>
      <c r="I122" s="37">
        <v>437.40792</v>
      </c>
      <c r="J122" s="37">
        <v>72.90132</v>
      </c>
      <c r="K122" s="37">
        <f t="shared" si="3"/>
        <v>510.30924</v>
      </c>
      <c r="L122" s="37">
        <f t="shared" si="4"/>
        <v>241.25076</v>
      </c>
      <c r="M122" s="113">
        <v>0.03</v>
      </c>
      <c r="N122" s="114">
        <f t="shared" si="5"/>
        <v>22.5468</v>
      </c>
      <c r="O122" s="115" t="s">
        <v>92</v>
      </c>
    </row>
    <row r="123" s="92" customFormat="1" spans="1:15">
      <c r="A123" s="13" t="s">
        <v>312</v>
      </c>
      <c r="B123" s="27" t="s">
        <v>313</v>
      </c>
      <c r="C123" s="29" t="s">
        <v>2</v>
      </c>
      <c r="D123" s="16" t="s">
        <v>58</v>
      </c>
      <c r="E123" s="17">
        <v>4638.16</v>
      </c>
      <c r="F123" s="84" t="s">
        <v>90</v>
      </c>
      <c r="G123" s="35" t="s">
        <v>91</v>
      </c>
      <c r="H123" s="36">
        <v>10</v>
      </c>
      <c r="I123" s="37">
        <v>2699.40912</v>
      </c>
      <c r="J123" s="37">
        <v>449.90152</v>
      </c>
      <c r="K123" s="37">
        <f t="shared" si="3"/>
        <v>3149.31064</v>
      </c>
      <c r="L123" s="37">
        <f t="shared" si="4"/>
        <v>1488.84936</v>
      </c>
      <c r="M123" s="113">
        <v>0.03</v>
      </c>
      <c r="N123" s="114">
        <f t="shared" si="5"/>
        <v>139.1448</v>
      </c>
      <c r="O123" s="115" t="s">
        <v>92</v>
      </c>
    </row>
    <row r="124" s="92" customFormat="1" spans="1:15">
      <c r="A124" s="13" t="s">
        <v>314</v>
      </c>
      <c r="B124" s="27" t="s">
        <v>315</v>
      </c>
      <c r="C124" s="29" t="s">
        <v>2</v>
      </c>
      <c r="D124" s="16" t="s">
        <v>58</v>
      </c>
      <c r="E124" s="17">
        <v>5909.64</v>
      </c>
      <c r="F124" s="84" t="s">
        <v>90</v>
      </c>
      <c r="G124" s="35" t="s">
        <v>91</v>
      </c>
      <c r="H124" s="36">
        <v>10</v>
      </c>
      <c r="I124" s="37">
        <v>3439.41048</v>
      </c>
      <c r="J124" s="37">
        <v>573.23508</v>
      </c>
      <c r="K124" s="37">
        <f t="shared" si="3"/>
        <v>4012.64556</v>
      </c>
      <c r="L124" s="37">
        <f t="shared" si="4"/>
        <v>1896.99444</v>
      </c>
      <c r="M124" s="113">
        <v>0.03</v>
      </c>
      <c r="N124" s="114">
        <f t="shared" si="5"/>
        <v>177.2892</v>
      </c>
      <c r="O124" s="115" t="s">
        <v>92</v>
      </c>
    </row>
    <row r="125" s="92" customFormat="1" spans="1:15">
      <c r="A125" s="13" t="s">
        <v>316</v>
      </c>
      <c r="B125" s="27" t="s">
        <v>317</v>
      </c>
      <c r="C125" s="29" t="s">
        <v>2</v>
      </c>
      <c r="D125" s="16" t="s">
        <v>59</v>
      </c>
      <c r="E125" s="17">
        <v>240029.96</v>
      </c>
      <c r="F125" s="84" t="s">
        <v>90</v>
      </c>
      <c r="G125" s="35" t="s">
        <v>91</v>
      </c>
      <c r="H125" s="36">
        <v>10</v>
      </c>
      <c r="I125" s="37">
        <v>139697.43672</v>
      </c>
      <c r="J125" s="37">
        <v>23282.90612</v>
      </c>
      <c r="K125" s="37">
        <f t="shared" si="3"/>
        <v>162980.34284</v>
      </c>
      <c r="L125" s="37">
        <f t="shared" si="4"/>
        <v>77049.61716</v>
      </c>
      <c r="M125" s="113">
        <v>0.03</v>
      </c>
      <c r="N125" s="114">
        <f t="shared" si="5"/>
        <v>7200.8988</v>
      </c>
      <c r="O125" s="115" t="s">
        <v>92</v>
      </c>
    </row>
    <row r="126" s="92" customFormat="1" spans="1:15">
      <c r="A126" s="13" t="s">
        <v>318</v>
      </c>
      <c r="B126" s="27" t="s">
        <v>62</v>
      </c>
      <c r="C126" s="29" t="s">
        <v>2</v>
      </c>
      <c r="D126" s="16" t="s">
        <v>59</v>
      </c>
      <c r="E126" s="17">
        <v>55401.21</v>
      </c>
      <c r="F126" s="84" t="s">
        <v>90</v>
      </c>
      <c r="G126" s="35" t="s">
        <v>91</v>
      </c>
      <c r="H126" s="36">
        <v>10</v>
      </c>
      <c r="I126" s="37">
        <v>32243.50422</v>
      </c>
      <c r="J126" s="37">
        <v>5373.91737</v>
      </c>
      <c r="K126" s="37">
        <f t="shared" si="3"/>
        <v>37617.42159</v>
      </c>
      <c r="L126" s="37">
        <f t="shared" si="4"/>
        <v>17783.78841</v>
      </c>
      <c r="M126" s="113">
        <v>0.03</v>
      </c>
      <c r="N126" s="114">
        <f t="shared" si="5"/>
        <v>1662.0363</v>
      </c>
      <c r="O126" s="115" t="s">
        <v>92</v>
      </c>
    </row>
    <row r="127" s="92" customFormat="1" spans="1:15">
      <c r="A127" s="13" t="s">
        <v>319</v>
      </c>
      <c r="B127" s="27" t="s">
        <v>320</v>
      </c>
      <c r="C127" s="29" t="s">
        <v>2</v>
      </c>
      <c r="D127" s="16" t="s">
        <v>59</v>
      </c>
      <c r="E127" s="17">
        <v>124920.31</v>
      </c>
      <c r="F127" s="84" t="s">
        <v>90</v>
      </c>
      <c r="G127" s="35" t="s">
        <v>91</v>
      </c>
      <c r="H127" s="36">
        <v>10</v>
      </c>
      <c r="I127" s="37">
        <v>72703.62042</v>
      </c>
      <c r="J127" s="37">
        <v>12117.27007</v>
      </c>
      <c r="K127" s="37">
        <f t="shared" si="3"/>
        <v>84820.89049</v>
      </c>
      <c r="L127" s="37">
        <f t="shared" si="4"/>
        <v>40099.41951</v>
      </c>
      <c r="M127" s="113">
        <v>0.03</v>
      </c>
      <c r="N127" s="114">
        <f t="shared" si="5"/>
        <v>3747.6093</v>
      </c>
      <c r="O127" s="115" t="s">
        <v>92</v>
      </c>
    </row>
    <row r="128" s="92" customFormat="1" spans="1:15">
      <c r="A128" s="13" t="s">
        <v>321</v>
      </c>
      <c r="B128" s="27" t="s">
        <v>322</v>
      </c>
      <c r="C128" s="29" t="s">
        <v>2</v>
      </c>
      <c r="D128" s="16" t="s">
        <v>59</v>
      </c>
      <c r="E128" s="17">
        <v>49102.89</v>
      </c>
      <c r="F128" s="84" t="s">
        <v>90</v>
      </c>
      <c r="G128" s="35" t="s">
        <v>91</v>
      </c>
      <c r="H128" s="36">
        <v>10</v>
      </c>
      <c r="I128" s="37">
        <v>28577.88198</v>
      </c>
      <c r="J128" s="37">
        <v>4762.98033</v>
      </c>
      <c r="K128" s="37">
        <f t="shared" si="3"/>
        <v>33340.86231</v>
      </c>
      <c r="L128" s="37">
        <f t="shared" si="4"/>
        <v>15762.02769</v>
      </c>
      <c r="M128" s="113">
        <v>0.03</v>
      </c>
      <c r="N128" s="114">
        <f t="shared" si="5"/>
        <v>1473.0867</v>
      </c>
      <c r="O128" s="115" t="s">
        <v>92</v>
      </c>
    </row>
    <row r="129" s="92" customFormat="1" spans="1:15">
      <c r="A129" s="13" t="s">
        <v>323</v>
      </c>
      <c r="B129" s="27" t="s">
        <v>324</v>
      </c>
      <c r="C129" s="29" t="s">
        <v>2</v>
      </c>
      <c r="D129" s="16" t="s">
        <v>59</v>
      </c>
      <c r="E129" s="17">
        <v>32830.12</v>
      </c>
      <c r="F129" s="84" t="s">
        <v>90</v>
      </c>
      <c r="G129" s="35" t="s">
        <v>91</v>
      </c>
      <c r="H129" s="36">
        <v>10</v>
      </c>
      <c r="I129" s="37">
        <v>19107.12984</v>
      </c>
      <c r="J129" s="37">
        <v>3184.52164</v>
      </c>
      <c r="K129" s="37">
        <f t="shared" si="3"/>
        <v>22291.65148</v>
      </c>
      <c r="L129" s="37">
        <f t="shared" si="4"/>
        <v>10538.46852</v>
      </c>
      <c r="M129" s="113">
        <v>0.03</v>
      </c>
      <c r="N129" s="114">
        <f t="shared" si="5"/>
        <v>984.9036</v>
      </c>
      <c r="O129" s="115" t="s">
        <v>92</v>
      </c>
    </row>
    <row r="130" s="92" customFormat="1" spans="1:15">
      <c r="A130" s="13" t="s">
        <v>325</v>
      </c>
      <c r="B130" s="27" t="s">
        <v>326</v>
      </c>
      <c r="C130" s="29" t="s">
        <v>2</v>
      </c>
      <c r="D130" s="16" t="s">
        <v>59</v>
      </c>
      <c r="E130" s="17">
        <v>15505.76</v>
      </c>
      <c r="F130" s="84" t="s">
        <v>90</v>
      </c>
      <c r="G130" s="35" t="s">
        <v>91</v>
      </c>
      <c r="H130" s="36">
        <v>10</v>
      </c>
      <c r="I130" s="37">
        <v>9024.35232</v>
      </c>
      <c r="J130" s="37">
        <v>1504.05872</v>
      </c>
      <c r="K130" s="37">
        <f t="shared" si="3"/>
        <v>10528.41104</v>
      </c>
      <c r="L130" s="37">
        <f t="shared" si="4"/>
        <v>4977.34896</v>
      </c>
      <c r="M130" s="113">
        <v>0.03</v>
      </c>
      <c r="N130" s="114">
        <f t="shared" si="5"/>
        <v>465.1728</v>
      </c>
      <c r="O130" s="115" t="s">
        <v>92</v>
      </c>
    </row>
    <row r="131" s="92" customFormat="1" spans="1:15">
      <c r="A131" s="13" t="s">
        <v>327</v>
      </c>
      <c r="B131" s="27" t="s">
        <v>328</v>
      </c>
      <c r="C131" s="29" t="s">
        <v>2</v>
      </c>
      <c r="D131" s="16" t="s">
        <v>59</v>
      </c>
      <c r="E131" s="17">
        <v>14262</v>
      </c>
      <c r="F131" s="84" t="s">
        <v>90</v>
      </c>
      <c r="G131" s="35" t="s">
        <v>91</v>
      </c>
      <c r="H131" s="36">
        <v>10</v>
      </c>
      <c r="I131" s="37">
        <v>8300.484</v>
      </c>
      <c r="J131" s="37">
        <v>1383.414</v>
      </c>
      <c r="K131" s="37">
        <f t="shared" si="3"/>
        <v>9683.898</v>
      </c>
      <c r="L131" s="37">
        <f t="shared" si="4"/>
        <v>4578.102</v>
      </c>
      <c r="M131" s="113">
        <v>0.03</v>
      </c>
      <c r="N131" s="114">
        <f t="shared" si="5"/>
        <v>427.86</v>
      </c>
      <c r="O131" s="115" t="s">
        <v>92</v>
      </c>
    </row>
    <row r="132" s="92" customFormat="1" spans="1:15">
      <c r="A132" s="13" t="s">
        <v>329</v>
      </c>
      <c r="B132" s="27" t="s">
        <v>330</v>
      </c>
      <c r="C132" s="29" t="s">
        <v>2</v>
      </c>
      <c r="D132" s="16" t="s">
        <v>59</v>
      </c>
      <c r="E132" s="17">
        <v>13432.82</v>
      </c>
      <c r="F132" s="84" t="s">
        <v>90</v>
      </c>
      <c r="G132" s="35" t="s">
        <v>91</v>
      </c>
      <c r="H132" s="36">
        <v>10</v>
      </c>
      <c r="I132" s="37">
        <v>7817.90124</v>
      </c>
      <c r="J132" s="37">
        <v>1302.98354</v>
      </c>
      <c r="K132" s="37">
        <f t="shared" si="3"/>
        <v>9120.88478</v>
      </c>
      <c r="L132" s="37">
        <f t="shared" si="4"/>
        <v>4311.93522</v>
      </c>
      <c r="M132" s="113">
        <v>0.03</v>
      </c>
      <c r="N132" s="114">
        <f t="shared" si="5"/>
        <v>402.9846</v>
      </c>
      <c r="O132" s="115" t="s">
        <v>92</v>
      </c>
    </row>
    <row r="133" s="92" customFormat="1" spans="1:15">
      <c r="A133" s="13" t="s">
        <v>331</v>
      </c>
      <c r="B133" s="27" t="s">
        <v>332</v>
      </c>
      <c r="C133" s="29" t="s">
        <v>2</v>
      </c>
      <c r="D133" s="16" t="s">
        <v>59</v>
      </c>
      <c r="E133" s="17">
        <v>13018.24</v>
      </c>
      <c r="F133" s="84" t="s">
        <v>90</v>
      </c>
      <c r="G133" s="35" t="s">
        <v>91</v>
      </c>
      <c r="H133" s="36">
        <v>10</v>
      </c>
      <c r="I133" s="37">
        <v>7576.61568</v>
      </c>
      <c r="J133" s="37">
        <v>1262.76928</v>
      </c>
      <c r="K133" s="37">
        <f t="shared" ref="K133:K196" si="6">I133+J133</f>
        <v>8839.38496</v>
      </c>
      <c r="L133" s="37">
        <f t="shared" ref="L133:L196" si="7">E133-K133</f>
        <v>4178.85504</v>
      </c>
      <c r="M133" s="113">
        <v>0.03</v>
      </c>
      <c r="N133" s="114">
        <f t="shared" ref="N133:N196" si="8">E133*M133</f>
        <v>390.5472</v>
      </c>
      <c r="O133" s="115" t="s">
        <v>92</v>
      </c>
    </row>
    <row r="134" s="92" customFormat="1" spans="1:15">
      <c r="A134" s="13" t="s">
        <v>333</v>
      </c>
      <c r="B134" s="27" t="s">
        <v>334</v>
      </c>
      <c r="C134" s="29" t="s">
        <v>2</v>
      </c>
      <c r="D134" s="16" t="s">
        <v>59</v>
      </c>
      <c r="E134" s="17">
        <v>15733.69</v>
      </c>
      <c r="F134" s="84" t="s">
        <v>90</v>
      </c>
      <c r="G134" s="35" t="s">
        <v>91</v>
      </c>
      <c r="H134" s="36">
        <v>10</v>
      </c>
      <c r="I134" s="37">
        <v>9157.00758</v>
      </c>
      <c r="J134" s="37">
        <v>1526.16793</v>
      </c>
      <c r="K134" s="37">
        <f t="shared" si="6"/>
        <v>10683.17551</v>
      </c>
      <c r="L134" s="37">
        <f t="shared" si="7"/>
        <v>5050.51449</v>
      </c>
      <c r="M134" s="113">
        <v>0.03</v>
      </c>
      <c r="N134" s="114">
        <f t="shared" si="8"/>
        <v>472.0107</v>
      </c>
      <c r="O134" s="115" t="s">
        <v>92</v>
      </c>
    </row>
    <row r="135" s="92" customFormat="1" spans="1:15">
      <c r="A135" s="13" t="s">
        <v>335</v>
      </c>
      <c r="B135" s="27" t="s">
        <v>291</v>
      </c>
      <c r="C135" s="29" t="s">
        <v>2</v>
      </c>
      <c r="D135" s="16" t="s">
        <v>59</v>
      </c>
      <c r="E135" s="17">
        <v>1192.68</v>
      </c>
      <c r="F135" s="84" t="s">
        <v>90</v>
      </c>
      <c r="G135" s="35" t="s">
        <v>91</v>
      </c>
      <c r="H135" s="36">
        <v>10</v>
      </c>
      <c r="I135" s="37">
        <v>694.13976</v>
      </c>
      <c r="J135" s="37">
        <v>115.68996</v>
      </c>
      <c r="K135" s="37">
        <f t="shared" si="6"/>
        <v>809.82972</v>
      </c>
      <c r="L135" s="37">
        <f t="shared" si="7"/>
        <v>382.85028</v>
      </c>
      <c r="M135" s="113">
        <v>0.03</v>
      </c>
      <c r="N135" s="114">
        <f t="shared" si="8"/>
        <v>35.7804</v>
      </c>
      <c r="O135" s="115" t="s">
        <v>92</v>
      </c>
    </row>
    <row r="136" s="92" customFormat="1" spans="1:15">
      <c r="A136" s="13" t="s">
        <v>336</v>
      </c>
      <c r="B136" s="27" t="s">
        <v>293</v>
      </c>
      <c r="C136" s="29" t="s">
        <v>2</v>
      </c>
      <c r="D136" s="16" t="s">
        <v>59</v>
      </c>
      <c r="E136" s="17">
        <v>592.46</v>
      </c>
      <c r="F136" s="84" t="s">
        <v>90</v>
      </c>
      <c r="G136" s="35" t="s">
        <v>91</v>
      </c>
      <c r="H136" s="36">
        <v>10</v>
      </c>
      <c r="I136" s="37">
        <v>344.81172</v>
      </c>
      <c r="J136" s="37">
        <v>57.46862</v>
      </c>
      <c r="K136" s="37">
        <f t="shared" si="6"/>
        <v>402.28034</v>
      </c>
      <c r="L136" s="37">
        <f t="shared" si="7"/>
        <v>190.17966</v>
      </c>
      <c r="M136" s="113">
        <v>0.03</v>
      </c>
      <c r="N136" s="114">
        <f t="shared" si="8"/>
        <v>17.7738</v>
      </c>
      <c r="O136" s="115" t="s">
        <v>92</v>
      </c>
    </row>
    <row r="137" s="92" customFormat="1" spans="1:15">
      <c r="A137" s="13" t="s">
        <v>337</v>
      </c>
      <c r="B137" s="27" t="s">
        <v>338</v>
      </c>
      <c r="C137" s="29" t="s">
        <v>2</v>
      </c>
      <c r="D137" s="16" t="s">
        <v>59</v>
      </c>
      <c r="E137" s="17">
        <v>352.06</v>
      </c>
      <c r="F137" s="84" t="s">
        <v>90</v>
      </c>
      <c r="G137" s="35" t="s">
        <v>91</v>
      </c>
      <c r="H137" s="36">
        <v>10</v>
      </c>
      <c r="I137" s="37">
        <v>204.89892</v>
      </c>
      <c r="J137" s="37">
        <v>34.14982</v>
      </c>
      <c r="K137" s="37">
        <f t="shared" si="6"/>
        <v>239.04874</v>
      </c>
      <c r="L137" s="37">
        <f t="shared" si="7"/>
        <v>113.01126</v>
      </c>
      <c r="M137" s="113">
        <v>0.03</v>
      </c>
      <c r="N137" s="114">
        <f t="shared" si="8"/>
        <v>10.5618</v>
      </c>
      <c r="O137" s="115" t="s">
        <v>92</v>
      </c>
    </row>
    <row r="138" s="92" customFormat="1" spans="1:15">
      <c r="A138" s="13" t="s">
        <v>339</v>
      </c>
      <c r="B138" s="27" t="s">
        <v>340</v>
      </c>
      <c r="C138" s="29" t="s">
        <v>2</v>
      </c>
      <c r="D138" s="16" t="s">
        <v>59</v>
      </c>
      <c r="E138" s="17">
        <v>4166.4</v>
      </c>
      <c r="F138" s="84" t="s">
        <v>90</v>
      </c>
      <c r="G138" s="35" t="s">
        <v>91</v>
      </c>
      <c r="H138" s="36">
        <v>10</v>
      </c>
      <c r="I138" s="37">
        <v>2424.8448</v>
      </c>
      <c r="J138" s="37">
        <v>404.1408</v>
      </c>
      <c r="K138" s="37">
        <f t="shared" si="6"/>
        <v>2828.9856</v>
      </c>
      <c r="L138" s="37">
        <f t="shared" si="7"/>
        <v>1337.4144</v>
      </c>
      <c r="M138" s="113">
        <v>0.03</v>
      </c>
      <c r="N138" s="114">
        <f t="shared" si="8"/>
        <v>124.992</v>
      </c>
      <c r="O138" s="115" t="s">
        <v>92</v>
      </c>
    </row>
    <row r="139" s="92" customFormat="1" spans="1:15">
      <c r="A139" s="13" t="s">
        <v>341</v>
      </c>
      <c r="B139" s="27" t="s">
        <v>342</v>
      </c>
      <c r="C139" s="29" t="s">
        <v>2</v>
      </c>
      <c r="D139" s="16" t="s">
        <v>59</v>
      </c>
      <c r="E139" s="17">
        <v>214.48</v>
      </c>
      <c r="F139" s="84" t="s">
        <v>90</v>
      </c>
      <c r="G139" s="35" t="s">
        <v>91</v>
      </c>
      <c r="H139" s="36">
        <v>10</v>
      </c>
      <c r="I139" s="37">
        <v>124.82736</v>
      </c>
      <c r="J139" s="37">
        <v>20.80456</v>
      </c>
      <c r="K139" s="37">
        <f t="shared" si="6"/>
        <v>145.63192</v>
      </c>
      <c r="L139" s="37">
        <f t="shared" si="7"/>
        <v>68.84808</v>
      </c>
      <c r="M139" s="113">
        <v>0.03</v>
      </c>
      <c r="N139" s="114">
        <f t="shared" si="8"/>
        <v>6.4344</v>
      </c>
      <c r="O139" s="115" t="s">
        <v>92</v>
      </c>
    </row>
    <row r="140" s="92" customFormat="1" spans="1:15">
      <c r="A140" s="13" t="s">
        <v>343</v>
      </c>
      <c r="B140" s="27" t="s">
        <v>315</v>
      </c>
      <c r="C140" s="29" t="s">
        <v>2</v>
      </c>
      <c r="D140" s="16" t="s">
        <v>59</v>
      </c>
      <c r="E140" s="17">
        <v>2828.48</v>
      </c>
      <c r="F140" s="84" t="s">
        <v>90</v>
      </c>
      <c r="G140" s="35" t="s">
        <v>91</v>
      </c>
      <c r="H140" s="36">
        <v>10</v>
      </c>
      <c r="I140" s="37">
        <v>1646.17536</v>
      </c>
      <c r="J140" s="37">
        <v>274.36256</v>
      </c>
      <c r="K140" s="37">
        <f t="shared" si="6"/>
        <v>1920.53792</v>
      </c>
      <c r="L140" s="37">
        <f t="shared" si="7"/>
        <v>907.94208</v>
      </c>
      <c r="M140" s="113">
        <v>0.03</v>
      </c>
      <c r="N140" s="114">
        <f t="shared" si="8"/>
        <v>84.8544</v>
      </c>
      <c r="O140" s="115" t="s">
        <v>92</v>
      </c>
    </row>
    <row r="141" s="92" customFormat="1" spans="1:15">
      <c r="A141" s="13" t="s">
        <v>344</v>
      </c>
      <c r="B141" s="27" t="s">
        <v>345</v>
      </c>
      <c r="C141" s="29" t="s">
        <v>2</v>
      </c>
      <c r="D141" s="16" t="s">
        <v>59</v>
      </c>
      <c r="E141" s="17">
        <v>3708.26</v>
      </c>
      <c r="F141" s="84" t="s">
        <v>90</v>
      </c>
      <c r="G141" s="35" t="s">
        <v>91</v>
      </c>
      <c r="H141" s="36">
        <v>10</v>
      </c>
      <c r="I141" s="37">
        <v>2158.20732</v>
      </c>
      <c r="J141" s="37">
        <v>359.70122</v>
      </c>
      <c r="K141" s="37">
        <f t="shared" si="6"/>
        <v>2517.90854</v>
      </c>
      <c r="L141" s="37">
        <f t="shared" si="7"/>
        <v>1190.35146</v>
      </c>
      <c r="M141" s="113">
        <v>0.03</v>
      </c>
      <c r="N141" s="114">
        <f t="shared" si="8"/>
        <v>111.2478</v>
      </c>
      <c r="O141" s="115" t="s">
        <v>92</v>
      </c>
    </row>
    <row r="142" s="92" customFormat="1" spans="1:15">
      <c r="A142" s="13" t="s">
        <v>346</v>
      </c>
      <c r="B142" s="27" t="s">
        <v>305</v>
      </c>
      <c r="C142" s="29" t="s">
        <v>2</v>
      </c>
      <c r="D142" s="16" t="s">
        <v>59</v>
      </c>
      <c r="E142" s="17">
        <v>1167.94</v>
      </c>
      <c r="F142" s="84" t="s">
        <v>90</v>
      </c>
      <c r="G142" s="35" t="s">
        <v>91</v>
      </c>
      <c r="H142" s="36">
        <v>10</v>
      </c>
      <c r="I142" s="37">
        <v>679.74108</v>
      </c>
      <c r="J142" s="37">
        <v>113.29018</v>
      </c>
      <c r="K142" s="37">
        <f t="shared" si="6"/>
        <v>793.03126</v>
      </c>
      <c r="L142" s="37">
        <f t="shared" si="7"/>
        <v>374.90874</v>
      </c>
      <c r="M142" s="113">
        <v>0.03</v>
      </c>
      <c r="N142" s="114">
        <f t="shared" si="8"/>
        <v>35.0382</v>
      </c>
      <c r="O142" s="115" t="s">
        <v>92</v>
      </c>
    </row>
    <row r="143" s="92" customFormat="1" spans="1:15">
      <c r="A143" s="13" t="s">
        <v>347</v>
      </c>
      <c r="B143" s="27" t="s">
        <v>348</v>
      </c>
      <c r="C143" s="29" t="s">
        <v>2</v>
      </c>
      <c r="D143" s="16" t="s">
        <v>59</v>
      </c>
      <c r="E143" s="17">
        <v>1236.28</v>
      </c>
      <c r="F143" s="84" t="s">
        <v>90</v>
      </c>
      <c r="G143" s="35" t="s">
        <v>91</v>
      </c>
      <c r="H143" s="36">
        <v>10</v>
      </c>
      <c r="I143" s="37">
        <v>719.51496</v>
      </c>
      <c r="J143" s="37">
        <v>119.91916</v>
      </c>
      <c r="K143" s="37">
        <f t="shared" si="6"/>
        <v>839.43412</v>
      </c>
      <c r="L143" s="37">
        <f t="shared" si="7"/>
        <v>396.84588</v>
      </c>
      <c r="M143" s="113">
        <v>0.03</v>
      </c>
      <c r="N143" s="114">
        <f t="shared" si="8"/>
        <v>37.0884</v>
      </c>
      <c r="O143" s="115" t="s">
        <v>92</v>
      </c>
    </row>
    <row r="144" s="92" customFormat="1" spans="1:15">
      <c r="A144" s="13" t="s">
        <v>349</v>
      </c>
      <c r="B144" s="27" t="s">
        <v>350</v>
      </c>
      <c r="C144" s="29" t="s">
        <v>2</v>
      </c>
      <c r="D144" s="16" t="s">
        <v>59</v>
      </c>
      <c r="E144" s="17">
        <v>1774.96</v>
      </c>
      <c r="F144" s="84" t="s">
        <v>90</v>
      </c>
      <c r="G144" s="35" t="s">
        <v>91</v>
      </c>
      <c r="H144" s="36">
        <v>10</v>
      </c>
      <c r="I144" s="37">
        <v>1033.02672</v>
      </c>
      <c r="J144" s="37">
        <v>172.17112</v>
      </c>
      <c r="K144" s="37">
        <f t="shared" si="6"/>
        <v>1205.19784</v>
      </c>
      <c r="L144" s="37">
        <f t="shared" si="7"/>
        <v>569.76216</v>
      </c>
      <c r="M144" s="113">
        <v>0.03</v>
      </c>
      <c r="N144" s="114">
        <f t="shared" si="8"/>
        <v>53.2488</v>
      </c>
      <c r="O144" s="115" t="s">
        <v>92</v>
      </c>
    </row>
    <row r="145" s="92" customFormat="1" spans="1:15">
      <c r="A145" s="13" t="s">
        <v>351</v>
      </c>
      <c r="B145" s="27" t="s">
        <v>352</v>
      </c>
      <c r="C145" s="29" t="s">
        <v>2</v>
      </c>
      <c r="D145" s="16" t="s">
        <v>59</v>
      </c>
      <c r="E145" s="17">
        <v>852.22</v>
      </c>
      <c r="F145" s="84" t="s">
        <v>90</v>
      </c>
      <c r="G145" s="35" t="s">
        <v>91</v>
      </c>
      <c r="H145" s="36">
        <v>10</v>
      </c>
      <c r="I145" s="37">
        <v>495.99204</v>
      </c>
      <c r="J145" s="37">
        <v>82.66534</v>
      </c>
      <c r="K145" s="37">
        <f t="shared" si="6"/>
        <v>578.65738</v>
      </c>
      <c r="L145" s="37">
        <f t="shared" si="7"/>
        <v>273.56262</v>
      </c>
      <c r="M145" s="113">
        <v>0.03</v>
      </c>
      <c r="N145" s="114">
        <f t="shared" si="8"/>
        <v>25.5666</v>
      </c>
      <c r="O145" s="115" t="s">
        <v>92</v>
      </c>
    </row>
    <row r="146" s="92" customFormat="1" spans="1:15">
      <c r="A146" s="13" t="s">
        <v>353</v>
      </c>
      <c r="B146" s="27" t="s">
        <v>307</v>
      </c>
      <c r="C146" s="29" t="s">
        <v>2</v>
      </c>
      <c r="D146" s="16" t="s">
        <v>59</v>
      </c>
      <c r="E146" s="17">
        <v>855</v>
      </c>
      <c r="F146" s="84" t="s">
        <v>90</v>
      </c>
      <c r="G146" s="35" t="s">
        <v>91</v>
      </c>
      <c r="H146" s="36">
        <v>10</v>
      </c>
      <c r="I146" s="37">
        <v>497.61</v>
      </c>
      <c r="J146" s="37">
        <v>82.935</v>
      </c>
      <c r="K146" s="37">
        <f t="shared" si="6"/>
        <v>580.545</v>
      </c>
      <c r="L146" s="37">
        <f t="shared" si="7"/>
        <v>274.455</v>
      </c>
      <c r="M146" s="113">
        <v>0.03</v>
      </c>
      <c r="N146" s="114">
        <f t="shared" si="8"/>
        <v>25.65</v>
      </c>
      <c r="O146" s="115" t="s">
        <v>92</v>
      </c>
    </row>
    <row r="147" s="92" customFormat="1" spans="1:15">
      <c r="A147" s="13" t="s">
        <v>354</v>
      </c>
      <c r="B147" s="27" t="s">
        <v>355</v>
      </c>
      <c r="C147" s="29" t="s">
        <v>2</v>
      </c>
      <c r="D147" s="16" t="s">
        <v>59</v>
      </c>
      <c r="E147" s="17">
        <v>381.03</v>
      </c>
      <c r="F147" s="84" t="s">
        <v>90</v>
      </c>
      <c r="G147" s="35" t="s">
        <v>91</v>
      </c>
      <c r="H147" s="36">
        <v>10</v>
      </c>
      <c r="I147" s="37">
        <v>221.75946</v>
      </c>
      <c r="J147" s="37">
        <v>36.95991</v>
      </c>
      <c r="K147" s="37">
        <f t="shared" si="6"/>
        <v>258.71937</v>
      </c>
      <c r="L147" s="37">
        <f t="shared" si="7"/>
        <v>122.31063</v>
      </c>
      <c r="M147" s="113">
        <v>0.03</v>
      </c>
      <c r="N147" s="114">
        <f t="shared" si="8"/>
        <v>11.4309</v>
      </c>
      <c r="O147" s="115" t="s">
        <v>92</v>
      </c>
    </row>
    <row r="148" s="92" customFormat="1" spans="1:15">
      <c r="A148" s="13" t="s">
        <v>356</v>
      </c>
      <c r="B148" s="27" t="s">
        <v>357</v>
      </c>
      <c r="C148" s="29" t="s">
        <v>2</v>
      </c>
      <c r="D148" s="16" t="s">
        <v>59</v>
      </c>
      <c r="E148" s="17">
        <v>348.54</v>
      </c>
      <c r="F148" s="84" t="s">
        <v>90</v>
      </c>
      <c r="G148" s="35" t="s">
        <v>91</v>
      </c>
      <c r="H148" s="36">
        <v>10</v>
      </c>
      <c r="I148" s="37">
        <v>202.85028</v>
      </c>
      <c r="J148" s="37">
        <v>33.80838</v>
      </c>
      <c r="K148" s="37">
        <f t="shared" si="6"/>
        <v>236.65866</v>
      </c>
      <c r="L148" s="37">
        <f t="shared" si="7"/>
        <v>111.88134</v>
      </c>
      <c r="M148" s="113">
        <v>0.03</v>
      </c>
      <c r="N148" s="114">
        <f t="shared" si="8"/>
        <v>10.4562</v>
      </c>
      <c r="O148" s="115" t="s">
        <v>92</v>
      </c>
    </row>
    <row r="149" s="92" customFormat="1" spans="1:15">
      <c r="A149" s="13" t="s">
        <v>358</v>
      </c>
      <c r="B149" s="27" t="s">
        <v>359</v>
      </c>
      <c r="C149" s="29" t="s">
        <v>2</v>
      </c>
      <c r="D149" s="16" t="s">
        <v>59</v>
      </c>
      <c r="E149" s="17">
        <v>379.64</v>
      </c>
      <c r="F149" s="84" t="s">
        <v>90</v>
      </c>
      <c r="G149" s="35" t="s">
        <v>91</v>
      </c>
      <c r="H149" s="36">
        <v>10</v>
      </c>
      <c r="I149" s="37">
        <v>220.95048</v>
      </c>
      <c r="J149" s="37">
        <v>36.82508</v>
      </c>
      <c r="K149" s="37">
        <f t="shared" si="6"/>
        <v>257.77556</v>
      </c>
      <c r="L149" s="37">
        <f t="shared" si="7"/>
        <v>121.86444</v>
      </c>
      <c r="M149" s="113">
        <v>0.03</v>
      </c>
      <c r="N149" s="114">
        <f t="shared" si="8"/>
        <v>11.3892</v>
      </c>
      <c r="O149" s="115" t="s">
        <v>92</v>
      </c>
    </row>
    <row r="150" s="92" customFormat="1" spans="1:15">
      <c r="A150" s="13" t="s">
        <v>360</v>
      </c>
      <c r="B150" s="27" t="s">
        <v>361</v>
      </c>
      <c r="C150" s="29" t="s">
        <v>2</v>
      </c>
      <c r="D150" s="16" t="s">
        <v>59</v>
      </c>
      <c r="E150" s="17">
        <v>814.91</v>
      </c>
      <c r="F150" s="84" t="s">
        <v>90</v>
      </c>
      <c r="G150" s="35" t="s">
        <v>91</v>
      </c>
      <c r="H150" s="36">
        <v>10</v>
      </c>
      <c r="I150" s="37">
        <v>474.27762</v>
      </c>
      <c r="J150" s="37">
        <v>79.04627</v>
      </c>
      <c r="K150" s="37">
        <f t="shared" si="6"/>
        <v>553.32389</v>
      </c>
      <c r="L150" s="37">
        <f t="shared" si="7"/>
        <v>261.58611</v>
      </c>
      <c r="M150" s="113">
        <v>0.03</v>
      </c>
      <c r="N150" s="114">
        <f t="shared" si="8"/>
        <v>24.4473</v>
      </c>
      <c r="O150" s="115" t="s">
        <v>92</v>
      </c>
    </row>
    <row r="151" s="92" customFormat="1" spans="1:15">
      <c r="A151" s="13" t="s">
        <v>362</v>
      </c>
      <c r="B151" s="27" t="s">
        <v>363</v>
      </c>
      <c r="C151" s="29" t="s">
        <v>2</v>
      </c>
      <c r="D151" s="16" t="s">
        <v>59</v>
      </c>
      <c r="E151" s="17">
        <v>68.74</v>
      </c>
      <c r="F151" s="84" t="s">
        <v>90</v>
      </c>
      <c r="G151" s="35" t="s">
        <v>91</v>
      </c>
      <c r="H151" s="36">
        <v>10</v>
      </c>
      <c r="I151" s="37">
        <v>40.00668</v>
      </c>
      <c r="J151" s="37">
        <v>6.66778</v>
      </c>
      <c r="K151" s="37">
        <f t="shared" si="6"/>
        <v>46.67446</v>
      </c>
      <c r="L151" s="37">
        <f t="shared" si="7"/>
        <v>22.06554</v>
      </c>
      <c r="M151" s="113">
        <v>0.03</v>
      </c>
      <c r="N151" s="114">
        <f t="shared" si="8"/>
        <v>2.0622</v>
      </c>
      <c r="O151" s="115" t="s">
        <v>92</v>
      </c>
    </row>
    <row r="152" s="92" customFormat="1" spans="1:15">
      <c r="A152" s="13" t="s">
        <v>364</v>
      </c>
      <c r="B152" s="27" t="s">
        <v>365</v>
      </c>
      <c r="C152" s="29" t="s">
        <v>2</v>
      </c>
      <c r="D152" s="16" t="s">
        <v>50</v>
      </c>
      <c r="E152" s="17">
        <v>336422.92</v>
      </c>
      <c r="F152" s="84" t="s">
        <v>90</v>
      </c>
      <c r="G152" s="35" t="s">
        <v>91</v>
      </c>
      <c r="H152" s="36">
        <v>10</v>
      </c>
      <c r="I152" s="37">
        <v>195798.13944</v>
      </c>
      <c r="J152" s="37">
        <v>32633.02324</v>
      </c>
      <c r="K152" s="37">
        <f t="shared" si="6"/>
        <v>228431.16268</v>
      </c>
      <c r="L152" s="37">
        <f t="shared" si="7"/>
        <v>107991.75732</v>
      </c>
      <c r="M152" s="113">
        <v>0.03</v>
      </c>
      <c r="N152" s="114">
        <f t="shared" si="8"/>
        <v>10092.6876</v>
      </c>
      <c r="O152" s="115" t="s">
        <v>92</v>
      </c>
    </row>
    <row r="153" s="92" customFormat="1" spans="1:15">
      <c r="A153" s="13" t="s">
        <v>366</v>
      </c>
      <c r="B153" s="27" t="s">
        <v>367</v>
      </c>
      <c r="C153" s="29" t="s">
        <v>2</v>
      </c>
      <c r="D153" s="16" t="s">
        <v>50</v>
      </c>
      <c r="E153" s="17">
        <v>13149.04</v>
      </c>
      <c r="F153" s="84" t="s">
        <v>90</v>
      </c>
      <c r="G153" s="35" t="s">
        <v>91</v>
      </c>
      <c r="H153" s="36">
        <v>10</v>
      </c>
      <c r="I153" s="37">
        <v>7652.74128</v>
      </c>
      <c r="J153" s="37">
        <v>1275.45688</v>
      </c>
      <c r="K153" s="37">
        <f t="shared" si="6"/>
        <v>8928.19816</v>
      </c>
      <c r="L153" s="37">
        <f t="shared" si="7"/>
        <v>4220.84184</v>
      </c>
      <c r="M153" s="113">
        <v>0.03</v>
      </c>
      <c r="N153" s="114">
        <f t="shared" si="8"/>
        <v>394.4712</v>
      </c>
      <c r="O153" s="115" t="s">
        <v>92</v>
      </c>
    </row>
    <row r="154" s="92" customFormat="1" spans="1:15">
      <c r="A154" s="13" t="s">
        <v>368</v>
      </c>
      <c r="B154" s="27" t="s">
        <v>369</v>
      </c>
      <c r="C154" s="29" t="s">
        <v>2</v>
      </c>
      <c r="D154" s="16" t="s">
        <v>50</v>
      </c>
      <c r="E154" s="17">
        <v>12131.28</v>
      </c>
      <c r="F154" s="84" t="s">
        <v>90</v>
      </c>
      <c r="G154" s="35" t="s">
        <v>91</v>
      </c>
      <c r="H154" s="36">
        <v>10</v>
      </c>
      <c r="I154" s="37">
        <v>7060.40496</v>
      </c>
      <c r="J154" s="37">
        <v>1176.73416</v>
      </c>
      <c r="K154" s="37">
        <f t="shared" si="6"/>
        <v>8237.13912</v>
      </c>
      <c r="L154" s="37">
        <f t="shared" si="7"/>
        <v>3894.14088</v>
      </c>
      <c r="M154" s="113">
        <v>0.03</v>
      </c>
      <c r="N154" s="114">
        <f t="shared" si="8"/>
        <v>363.9384</v>
      </c>
      <c r="O154" s="115" t="s">
        <v>92</v>
      </c>
    </row>
    <row r="155" s="92" customFormat="1" spans="1:15">
      <c r="A155" s="13" t="s">
        <v>370</v>
      </c>
      <c r="B155" s="27" t="s">
        <v>371</v>
      </c>
      <c r="C155" s="29" t="s">
        <v>2</v>
      </c>
      <c r="D155" s="16" t="s">
        <v>50</v>
      </c>
      <c r="E155" s="17">
        <v>2317.58</v>
      </c>
      <c r="F155" s="84" t="s">
        <v>90</v>
      </c>
      <c r="G155" s="35" t="s">
        <v>91</v>
      </c>
      <c r="H155" s="36">
        <v>10</v>
      </c>
      <c r="I155" s="37">
        <v>1348.83156</v>
      </c>
      <c r="J155" s="37">
        <v>224.80526</v>
      </c>
      <c r="K155" s="37">
        <f t="shared" si="6"/>
        <v>1573.63682</v>
      </c>
      <c r="L155" s="37">
        <f t="shared" si="7"/>
        <v>743.94318</v>
      </c>
      <c r="M155" s="113">
        <v>0.03</v>
      </c>
      <c r="N155" s="114">
        <f t="shared" si="8"/>
        <v>69.5274</v>
      </c>
      <c r="O155" s="115" t="s">
        <v>92</v>
      </c>
    </row>
    <row r="156" s="92" customFormat="1" spans="1:15">
      <c r="A156" s="13" t="s">
        <v>372</v>
      </c>
      <c r="B156" s="27" t="s">
        <v>303</v>
      </c>
      <c r="C156" s="29" t="s">
        <v>2</v>
      </c>
      <c r="D156" s="16" t="s">
        <v>50</v>
      </c>
      <c r="E156" s="17">
        <v>3708.26</v>
      </c>
      <c r="F156" s="84" t="s">
        <v>90</v>
      </c>
      <c r="G156" s="35" t="s">
        <v>91</v>
      </c>
      <c r="H156" s="36">
        <v>10</v>
      </c>
      <c r="I156" s="37">
        <v>2158.20732</v>
      </c>
      <c r="J156" s="37">
        <v>359.70122</v>
      </c>
      <c r="K156" s="37">
        <f t="shared" si="6"/>
        <v>2517.90854</v>
      </c>
      <c r="L156" s="37">
        <f t="shared" si="7"/>
        <v>1190.35146</v>
      </c>
      <c r="M156" s="113">
        <v>0.03</v>
      </c>
      <c r="N156" s="114">
        <f t="shared" si="8"/>
        <v>111.2478</v>
      </c>
      <c r="O156" s="115" t="s">
        <v>92</v>
      </c>
    </row>
    <row r="157" s="92" customFormat="1" spans="1:15">
      <c r="A157" s="13" t="s">
        <v>373</v>
      </c>
      <c r="B157" s="27" t="s">
        <v>244</v>
      </c>
      <c r="C157" s="29" t="s">
        <v>2</v>
      </c>
      <c r="D157" s="16" t="s">
        <v>50</v>
      </c>
      <c r="E157" s="17">
        <v>436.5</v>
      </c>
      <c r="F157" s="84" t="s">
        <v>90</v>
      </c>
      <c r="G157" s="35" t="s">
        <v>91</v>
      </c>
      <c r="H157" s="36">
        <v>10</v>
      </c>
      <c r="I157" s="37">
        <v>254.043</v>
      </c>
      <c r="J157" s="37">
        <v>42.3405</v>
      </c>
      <c r="K157" s="37">
        <f t="shared" si="6"/>
        <v>296.3835</v>
      </c>
      <c r="L157" s="37">
        <f t="shared" si="7"/>
        <v>140.1165</v>
      </c>
      <c r="M157" s="113">
        <v>0.03</v>
      </c>
      <c r="N157" s="114">
        <f t="shared" si="8"/>
        <v>13.095</v>
      </c>
      <c r="O157" s="115" t="s">
        <v>92</v>
      </c>
    </row>
    <row r="158" s="92" customFormat="1" spans="1:15">
      <c r="A158" s="13" t="s">
        <v>374</v>
      </c>
      <c r="B158" s="27" t="s">
        <v>289</v>
      </c>
      <c r="C158" s="29" t="s">
        <v>2</v>
      </c>
      <c r="D158" s="16" t="s">
        <v>50</v>
      </c>
      <c r="E158" s="17">
        <v>329.72</v>
      </c>
      <c r="F158" s="84" t="s">
        <v>90</v>
      </c>
      <c r="G158" s="35" t="s">
        <v>91</v>
      </c>
      <c r="H158" s="36">
        <v>10</v>
      </c>
      <c r="I158" s="37">
        <v>191.89704</v>
      </c>
      <c r="J158" s="37">
        <v>31.98284</v>
      </c>
      <c r="K158" s="37">
        <f t="shared" si="6"/>
        <v>223.87988</v>
      </c>
      <c r="L158" s="37">
        <f t="shared" si="7"/>
        <v>105.84012</v>
      </c>
      <c r="M158" s="113">
        <v>0.03</v>
      </c>
      <c r="N158" s="114">
        <f t="shared" si="8"/>
        <v>9.8916</v>
      </c>
      <c r="O158" s="115" t="s">
        <v>92</v>
      </c>
    </row>
    <row r="159" s="92" customFormat="1" spans="1:15">
      <c r="A159" s="13" t="s">
        <v>375</v>
      </c>
      <c r="B159" s="27" t="s">
        <v>291</v>
      </c>
      <c r="C159" s="29" t="s">
        <v>2</v>
      </c>
      <c r="D159" s="16" t="s">
        <v>50</v>
      </c>
      <c r="E159" s="17">
        <v>496.95</v>
      </c>
      <c r="F159" s="84" t="s">
        <v>90</v>
      </c>
      <c r="G159" s="35" t="s">
        <v>91</v>
      </c>
      <c r="H159" s="36">
        <v>10</v>
      </c>
      <c r="I159" s="37">
        <v>289.2249</v>
      </c>
      <c r="J159" s="37">
        <v>48.20415</v>
      </c>
      <c r="K159" s="37">
        <f t="shared" si="6"/>
        <v>337.42905</v>
      </c>
      <c r="L159" s="37">
        <f t="shared" si="7"/>
        <v>159.52095</v>
      </c>
      <c r="M159" s="113">
        <v>0.03</v>
      </c>
      <c r="N159" s="114">
        <f t="shared" si="8"/>
        <v>14.9085</v>
      </c>
      <c r="O159" s="115" t="s">
        <v>92</v>
      </c>
    </row>
    <row r="160" s="92" customFormat="1" spans="1:15">
      <c r="A160" s="13" t="s">
        <v>376</v>
      </c>
      <c r="B160" s="27" t="s">
        <v>377</v>
      </c>
      <c r="C160" s="29" t="s">
        <v>2</v>
      </c>
      <c r="D160" s="16" t="s">
        <v>50</v>
      </c>
      <c r="E160" s="17">
        <v>245.91</v>
      </c>
      <c r="F160" s="84" t="s">
        <v>90</v>
      </c>
      <c r="G160" s="35" t="s">
        <v>91</v>
      </c>
      <c r="H160" s="36">
        <v>10</v>
      </c>
      <c r="I160" s="37">
        <v>143.11962</v>
      </c>
      <c r="J160" s="37">
        <v>23.85327</v>
      </c>
      <c r="K160" s="37">
        <f t="shared" si="6"/>
        <v>166.97289</v>
      </c>
      <c r="L160" s="37">
        <f t="shared" si="7"/>
        <v>78.93711</v>
      </c>
      <c r="M160" s="113">
        <v>0.03</v>
      </c>
      <c r="N160" s="114">
        <f t="shared" si="8"/>
        <v>7.3773</v>
      </c>
      <c r="O160" s="115" t="s">
        <v>92</v>
      </c>
    </row>
    <row r="161" s="92" customFormat="1" spans="1:15">
      <c r="A161" s="13" t="s">
        <v>378</v>
      </c>
      <c r="B161" s="27" t="s">
        <v>220</v>
      </c>
      <c r="C161" s="29" t="s">
        <v>2</v>
      </c>
      <c r="D161" s="16" t="s">
        <v>50</v>
      </c>
      <c r="E161" s="17">
        <v>76.78</v>
      </c>
      <c r="F161" s="84" t="s">
        <v>90</v>
      </c>
      <c r="G161" s="35" t="s">
        <v>91</v>
      </c>
      <c r="H161" s="36">
        <v>10</v>
      </c>
      <c r="I161" s="37">
        <v>44.68596</v>
      </c>
      <c r="J161" s="37">
        <v>7.44766</v>
      </c>
      <c r="K161" s="37">
        <f t="shared" si="6"/>
        <v>52.13362</v>
      </c>
      <c r="L161" s="37">
        <f t="shared" si="7"/>
        <v>24.64638</v>
      </c>
      <c r="M161" s="113">
        <v>0.03</v>
      </c>
      <c r="N161" s="114">
        <f t="shared" si="8"/>
        <v>2.3034</v>
      </c>
      <c r="O161" s="115" t="s">
        <v>92</v>
      </c>
    </row>
    <row r="162" s="92" customFormat="1" spans="1:15">
      <c r="A162" s="13" t="s">
        <v>379</v>
      </c>
      <c r="B162" s="27" t="s">
        <v>380</v>
      </c>
      <c r="C162" s="29" t="s">
        <v>2</v>
      </c>
      <c r="D162" s="16" t="s">
        <v>50</v>
      </c>
      <c r="E162" s="17">
        <v>814.91</v>
      </c>
      <c r="F162" s="84" t="s">
        <v>90</v>
      </c>
      <c r="G162" s="35" t="s">
        <v>91</v>
      </c>
      <c r="H162" s="36">
        <v>10</v>
      </c>
      <c r="I162" s="37">
        <v>474.27762</v>
      </c>
      <c r="J162" s="37">
        <v>79.04627</v>
      </c>
      <c r="K162" s="37">
        <f t="shared" si="6"/>
        <v>553.32389</v>
      </c>
      <c r="L162" s="37">
        <f t="shared" si="7"/>
        <v>261.58611</v>
      </c>
      <c r="M162" s="113">
        <v>0.03</v>
      </c>
      <c r="N162" s="114">
        <f t="shared" si="8"/>
        <v>24.4473</v>
      </c>
      <c r="O162" s="115" t="s">
        <v>92</v>
      </c>
    </row>
    <row r="163" s="92" customFormat="1" spans="1:15">
      <c r="A163" s="13" t="s">
        <v>381</v>
      </c>
      <c r="B163" s="27" t="s">
        <v>382</v>
      </c>
      <c r="C163" s="29" t="s">
        <v>2</v>
      </c>
      <c r="D163" s="16" t="s">
        <v>50</v>
      </c>
      <c r="E163" s="17">
        <v>84.6</v>
      </c>
      <c r="F163" s="84" t="s">
        <v>90</v>
      </c>
      <c r="G163" s="35" t="s">
        <v>91</v>
      </c>
      <c r="H163" s="36">
        <v>10</v>
      </c>
      <c r="I163" s="37">
        <v>49.2372</v>
      </c>
      <c r="J163" s="37">
        <v>8.2062</v>
      </c>
      <c r="K163" s="37">
        <f t="shared" si="6"/>
        <v>57.4434</v>
      </c>
      <c r="L163" s="37">
        <f t="shared" si="7"/>
        <v>27.1566</v>
      </c>
      <c r="M163" s="113">
        <v>0.03</v>
      </c>
      <c r="N163" s="114">
        <f t="shared" si="8"/>
        <v>2.538</v>
      </c>
      <c r="O163" s="115" t="s">
        <v>92</v>
      </c>
    </row>
    <row r="164" s="92" customFormat="1" spans="1:15">
      <c r="A164" s="13" t="s">
        <v>383</v>
      </c>
      <c r="B164" s="27" t="s">
        <v>315</v>
      </c>
      <c r="C164" s="29" t="s">
        <v>2</v>
      </c>
      <c r="D164" s="16" t="s">
        <v>50</v>
      </c>
      <c r="E164" s="17">
        <v>81.52</v>
      </c>
      <c r="F164" s="84" t="s">
        <v>90</v>
      </c>
      <c r="G164" s="35" t="s">
        <v>91</v>
      </c>
      <c r="H164" s="36">
        <v>10</v>
      </c>
      <c r="I164" s="37">
        <v>47.44464</v>
      </c>
      <c r="J164" s="37">
        <v>7.90744</v>
      </c>
      <c r="K164" s="37">
        <f t="shared" si="6"/>
        <v>55.35208</v>
      </c>
      <c r="L164" s="37">
        <f t="shared" si="7"/>
        <v>26.16792</v>
      </c>
      <c r="M164" s="113">
        <v>0.03</v>
      </c>
      <c r="N164" s="114">
        <f t="shared" si="8"/>
        <v>2.4456</v>
      </c>
      <c r="O164" s="115" t="s">
        <v>92</v>
      </c>
    </row>
    <row r="165" s="92" customFormat="1" spans="1:15">
      <c r="A165" s="13" t="s">
        <v>384</v>
      </c>
      <c r="B165" s="27" t="s">
        <v>385</v>
      </c>
      <c r="C165" s="29" t="s">
        <v>2</v>
      </c>
      <c r="D165" s="16" t="s">
        <v>50</v>
      </c>
      <c r="E165" s="17">
        <v>176.53</v>
      </c>
      <c r="F165" s="84" t="s">
        <v>90</v>
      </c>
      <c r="G165" s="35" t="s">
        <v>91</v>
      </c>
      <c r="H165" s="36">
        <v>10</v>
      </c>
      <c r="I165" s="37">
        <v>102.74046</v>
      </c>
      <c r="J165" s="37">
        <v>17.12341</v>
      </c>
      <c r="K165" s="37">
        <f t="shared" si="6"/>
        <v>119.86387</v>
      </c>
      <c r="L165" s="37">
        <f t="shared" si="7"/>
        <v>56.66613</v>
      </c>
      <c r="M165" s="113">
        <v>0.03</v>
      </c>
      <c r="N165" s="114">
        <f t="shared" si="8"/>
        <v>5.2959</v>
      </c>
      <c r="O165" s="115" t="s">
        <v>92</v>
      </c>
    </row>
    <row r="166" s="92" customFormat="1" spans="1:15">
      <c r="A166" s="13" t="s">
        <v>386</v>
      </c>
      <c r="B166" s="27" t="s">
        <v>387</v>
      </c>
      <c r="C166" s="29" t="s">
        <v>2</v>
      </c>
      <c r="D166" s="16" t="s">
        <v>50</v>
      </c>
      <c r="E166" s="17">
        <v>155.8</v>
      </c>
      <c r="F166" s="84" t="s">
        <v>90</v>
      </c>
      <c r="G166" s="35" t="s">
        <v>91</v>
      </c>
      <c r="H166" s="36">
        <v>10</v>
      </c>
      <c r="I166" s="37">
        <v>90.6756</v>
      </c>
      <c r="J166" s="37">
        <v>15.1126</v>
      </c>
      <c r="K166" s="37">
        <f t="shared" si="6"/>
        <v>105.7882</v>
      </c>
      <c r="L166" s="37">
        <f t="shared" si="7"/>
        <v>50.0118</v>
      </c>
      <c r="M166" s="113">
        <v>0.03</v>
      </c>
      <c r="N166" s="114">
        <f t="shared" si="8"/>
        <v>4.674</v>
      </c>
      <c r="O166" s="115" t="s">
        <v>92</v>
      </c>
    </row>
    <row r="167" s="92" customFormat="1" spans="1:15">
      <c r="A167" s="13" t="s">
        <v>388</v>
      </c>
      <c r="B167" s="27" t="s">
        <v>389</v>
      </c>
      <c r="C167" s="29" t="s">
        <v>2</v>
      </c>
      <c r="D167" s="16" t="s">
        <v>68</v>
      </c>
      <c r="E167" s="17">
        <v>37195.12</v>
      </c>
      <c r="F167" s="84" t="s">
        <v>90</v>
      </c>
      <c r="G167" s="35" t="s">
        <v>91</v>
      </c>
      <c r="H167" s="36">
        <v>10</v>
      </c>
      <c r="I167" s="37">
        <v>21647.55984</v>
      </c>
      <c r="J167" s="37">
        <v>3607.92664</v>
      </c>
      <c r="K167" s="37">
        <f t="shared" si="6"/>
        <v>25255.48648</v>
      </c>
      <c r="L167" s="37">
        <f t="shared" si="7"/>
        <v>11939.63352</v>
      </c>
      <c r="M167" s="113">
        <v>0.03</v>
      </c>
      <c r="N167" s="114">
        <f t="shared" si="8"/>
        <v>1115.8536</v>
      </c>
      <c r="O167" s="115" t="s">
        <v>92</v>
      </c>
    </row>
    <row r="168" s="92" customFormat="1" spans="1:15">
      <c r="A168" s="13" t="s">
        <v>390</v>
      </c>
      <c r="B168" s="27" t="s">
        <v>391</v>
      </c>
      <c r="C168" s="29" t="s">
        <v>2</v>
      </c>
      <c r="D168" s="16" t="s">
        <v>24</v>
      </c>
      <c r="E168" s="17">
        <v>233700.04</v>
      </c>
      <c r="F168" s="84" t="s">
        <v>90</v>
      </c>
      <c r="G168" s="35" t="s">
        <v>91</v>
      </c>
      <c r="H168" s="36">
        <v>10</v>
      </c>
      <c r="I168" s="37">
        <v>136013.42328</v>
      </c>
      <c r="J168" s="37">
        <v>22668.90388</v>
      </c>
      <c r="K168" s="37">
        <f t="shared" si="6"/>
        <v>158682.32716</v>
      </c>
      <c r="L168" s="37">
        <f t="shared" si="7"/>
        <v>75017.71284</v>
      </c>
      <c r="M168" s="113">
        <v>0.03</v>
      </c>
      <c r="N168" s="114">
        <f t="shared" si="8"/>
        <v>7011.0012</v>
      </c>
      <c r="O168" s="115" t="s">
        <v>92</v>
      </c>
    </row>
    <row r="169" s="92" customFormat="1" spans="1:15">
      <c r="A169" s="13" t="s">
        <v>392</v>
      </c>
      <c r="B169" s="27" t="s">
        <v>393</v>
      </c>
      <c r="C169" s="29" t="s">
        <v>2</v>
      </c>
      <c r="D169" s="16" t="s">
        <v>24</v>
      </c>
      <c r="E169" s="17">
        <v>279878.7</v>
      </c>
      <c r="F169" s="84" t="s">
        <v>90</v>
      </c>
      <c r="G169" s="35" t="s">
        <v>91</v>
      </c>
      <c r="H169" s="36">
        <v>10</v>
      </c>
      <c r="I169" s="37">
        <v>162889.4034</v>
      </c>
      <c r="J169" s="37">
        <v>27148.2339</v>
      </c>
      <c r="K169" s="37">
        <f t="shared" si="6"/>
        <v>190037.6373</v>
      </c>
      <c r="L169" s="37">
        <f t="shared" si="7"/>
        <v>89841.0627</v>
      </c>
      <c r="M169" s="113">
        <v>0.03</v>
      </c>
      <c r="N169" s="114">
        <f t="shared" si="8"/>
        <v>8396.361</v>
      </c>
      <c r="O169" s="115" t="s">
        <v>92</v>
      </c>
    </row>
    <row r="170" s="92" customFormat="1" spans="1:15">
      <c r="A170" s="13" t="s">
        <v>394</v>
      </c>
      <c r="B170" s="27" t="s">
        <v>395</v>
      </c>
      <c r="C170" s="29" t="s">
        <v>2</v>
      </c>
      <c r="D170" s="16" t="s">
        <v>13</v>
      </c>
      <c r="E170" s="17">
        <v>69851.44</v>
      </c>
      <c r="F170" s="84" t="s">
        <v>90</v>
      </c>
      <c r="G170" s="35" t="s">
        <v>91</v>
      </c>
      <c r="H170" s="36">
        <v>10</v>
      </c>
      <c r="I170" s="37">
        <v>40653.53808</v>
      </c>
      <c r="J170" s="37">
        <v>6775.58968</v>
      </c>
      <c r="K170" s="37">
        <f t="shared" si="6"/>
        <v>47429.12776</v>
      </c>
      <c r="L170" s="37">
        <f t="shared" si="7"/>
        <v>22422.31224</v>
      </c>
      <c r="M170" s="113">
        <v>0.03</v>
      </c>
      <c r="N170" s="114">
        <f t="shared" si="8"/>
        <v>2095.5432</v>
      </c>
      <c r="O170" s="115" t="s">
        <v>92</v>
      </c>
    </row>
    <row r="171" s="92" customFormat="1" spans="1:15">
      <c r="A171" s="13" t="s">
        <v>396</v>
      </c>
      <c r="B171" s="27" t="s">
        <v>397</v>
      </c>
      <c r="C171" s="29" t="s">
        <v>2</v>
      </c>
      <c r="D171" s="16" t="s">
        <v>42</v>
      </c>
      <c r="E171" s="17">
        <v>926229.48</v>
      </c>
      <c r="F171" s="84" t="s">
        <v>90</v>
      </c>
      <c r="G171" s="35" t="s">
        <v>91</v>
      </c>
      <c r="H171" s="36">
        <v>10</v>
      </c>
      <c r="I171" s="37">
        <v>539065.55736</v>
      </c>
      <c r="J171" s="37">
        <v>89844.25956</v>
      </c>
      <c r="K171" s="37">
        <f t="shared" si="6"/>
        <v>628909.81692</v>
      </c>
      <c r="L171" s="37">
        <f t="shared" si="7"/>
        <v>297319.66308</v>
      </c>
      <c r="M171" s="113">
        <v>0.03</v>
      </c>
      <c r="N171" s="114">
        <f t="shared" si="8"/>
        <v>27786.8844</v>
      </c>
      <c r="O171" s="115" t="s">
        <v>92</v>
      </c>
    </row>
    <row r="172" s="92" customFormat="1" spans="1:15">
      <c r="A172" s="13" t="s">
        <v>398</v>
      </c>
      <c r="B172" s="27" t="s">
        <v>399</v>
      </c>
      <c r="C172" s="29" t="s">
        <v>2</v>
      </c>
      <c r="D172" s="16" t="s">
        <v>68</v>
      </c>
      <c r="E172" s="17">
        <v>55022.38</v>
      </c>
      <c r="F172" s="84" t="s">
        <v>90</v>
      </c>
      <c r="G172" s="35" t="s">
        <v>91</v>
      </c>
      <c r="H172" s="36">
        <v>10</v>
      </c>
      <c r="I172" s="37">
        <v>32023.02516</v>
      </c>
      <c r="J172" s="37">
        <v>5337.17086</v>
      </c>
      <c r="K172" s="37">
        <f t="shared" si="6"/>
        <v>37360.19602</v>
      </c>
      <c r="L172" s="37">
        <f t="shared" si="7"/>
        <v>17662.18398</v>
      </c>
      <c r="M172" s="113">
        <v>0.03</v>
      </c>
      <c r="N172" s="114">
        <f t="shared" si="8"/>
        <v>1650.6714</v>
      </c>
      <c r="O172" s="115" t="s">
        <v>92</v>
      </c>
    </row>
    <row r="173" s="92" customFormat="1" spans="1:15">
      <c r="A173" s="13" t="s">
        <v>400</v>
      </c>
      <c r="B173" s="27" t="s">
        <v>401</v>
      </c>
      <c r="C173" s="29" t="s">
        <v>2</v>
      </c>
      <c r="D173" s="16" t="s">
        <v>68</v>
      </c>
      <c r="E173" s="17">
        <v>12112.58</v>
      </c>
      <c r="F173" s="84" t="s">
        <v>90</v>
      </c>
      <c r="G173" s="35" t="s">
        <v>91</v>
      </c>
      <c r="H173" s="36">
        <v>10</v>
      </c>
      <c r="I173" s="37">
        <v>7049.52156</v>
      </c>
      <c r="J173" s="37">
        <v>1174.92026</v>
      </c>
      <c r="K173" s="37">
        <f t="shared" si="6"/>
        <v>8224.44182</v>
      </c>
      <c r="L173" s="37">
        <f t="shared" si="7"/>
        <v>3888.13818</v>
      </c>
      <c r="M173" s="113">
        <v>0.03</v>
      </c>
      <c r="N173" s="114">
        <f t="shared" si="8"/>
        <v>363.3774</v>
      </c>
      <c r="O173" s="115" t="s">
        <v>92</v>
      </c>
    </row>
    <row r="174" s="92" customFormat="1" spans="1:15">
      <c r="A174" s="13" t="s">
        <v>402</v>
      </c>
      <c r="B174" s="27" t="s">
        <v>291</v>
      </c>
      <c r="C174" s="29" t="s">
        <v>2</v>
      </c>
      <c r="D174" s="16" t="s">
        <v>50</v>
      </c>
      <c r="E174" s="17">
        <v>596.34</v>
      </c>
      <c r="F174" s="84" t="s">
        <v>90</v>
      </c>
      <c r="G174" s="35" t="s">
        <v>91</v>
      </c>
      <c r="H174" s="36">
        <v>10</v>
      </c>
      <c r="I174" s="37">
        <v>347.06988</v>
      </c>
      <c r="J174" s="37">
        <v>57.84498</v>
      </c>
      <c r="K174" s="37">
        <f t="shared" si="6"/>
        <v>404.91486</v>
      </c>
      <c r="L174" s="37">
        <f t="shared" si="7"/>
        <v>191.42514</v>
      </c>
      <c r="M174" s="113">
        <v>0.03</v>
      </c>
      <c r="N174" s="114">
        <f t="shared" si="8"/>
        <v>17.8902</v>
      </c>
      <c r="O174" s="115" t="s">
        <v>92</v>
      </c>
    </row>
    <row r="175" s="92" customFormat="1" spans="1:15">
      <c r="A175" s="13" t="s">
        <v>403</v>
      </c>
      <c r="B175" s="27" t="s">
        <v>404</v>
      </c>
      <c r="C175" s="29" t="s">
        <v>2</v>
      </c>
      <c r="D175" s="16" t="s">
        <v>50</v>
      </c>
      <c r="E175" s="17">
        <v>4012.1</v>
      </c>
      <c r="F175" s="84" t="s">
        <v>90</v>
      </c>
      <c r="G175" s="35" t="s">
        <v>91</v>
      </c>
      <c r="H175" s="36">
        <v>10</v>
      </c>
      <c r="I175" s="37">
        <v>2335.0422</v>
      </c>
      <c r="J175" s="37">
        <v>389.1737</v>
      </c>
      <c r="K175" s="37">
        <f t="shared" si="6"/>
        <v>2724.2159</v>
      </c>
      <c r="L175" s="37">
        <f t="shared" si="7"/>
        <v>1287.8841</v>
      </c>
      <c r="M175" s="113">
        <v>0.03</v>
      </c>
      <c r="N175" s="114">
        <f t="shared" si="8"/>
        <v>120.363</v>
      </c>
      <c r="O175" s="115" t="s">
        <v>92</v>
      </c>
    </row>
    <row r="176" s="92" customFormat="1" spans="1:15">
      <c r="A176" s="13" t="s">
        <v>405</v>
      </c>
      <c r="B176" s="27" t="s">
        <v>293</v>
      </c>
      <c r="C176" s="29" t="s">
        <v>2</v>
      </c>
      <c r="D176" s="16" t="s">
        <v>50</v>
      </c>
      <c r="E176" s="17">
        <v>592.46</v>
      </c>
      <c r="F176" s="84" t="s">
        <v>90</v>
      </c>
      <c r="G176" s="35" t="s">
        <v>91</v>
      </c>
      <c r="H176" s="36">
        <v>10</v>
      </c>
      <c r="I176" s="37">
        <v>344.81172</v>
      </c>
      <c r="J176" s="37">
        <v>57.46862</v>
      </c>
      <c r="K176" s="37">
        <f t="shared" si="6"/>
        <v>402.28034</v>
      </c>
      <c r="L176" s="37">
        <f t="shared" si="7"/>
        <v>190.17966</v>
      </c>
      <c r="M176" s="113">
        <v>0.03</v>
      </c>
      <c r="N176" s="114">
        <f t="shared" si="8"/>
        <v>17.7738</v>
      </c>
      <c r="O176" s="115" t="s">
        <v>92</v>
      </c>
    </row>
    <row r="177" s="92" customFormat="1" spans="1:15">
      <c r="A177" s="13" t="s">
        <v>406</v>
      </c>
      <c r="B177" s="27" t="s">
        <v>407</v>
      </c>
      <c r="C177" s="29" t="s">
        <v>2</v>
      </c>
      <c r="D177" s="16" t="s">
        <v>50</v>
      </c>
      <c r="E177" s="17">
        <v>133.1</v>
      </c>
      <c r="F177" s="84" t="s">
        <v>90</v>
      </c>
      <c r="G177" s="35" t="s">
        <v>91</v>
      </c>
      <c r="H177" s="36">
        <v>10</v>
      </c>
      <c r="I177" s="37">
        <v>77.4642</v>
      </c>
      <c r="J177" s="37">
        <v>12.9107</v>
      </c>
      <c r="K177" s="37">
        <f t="shared" si="6"/>
        <v>90.3749</v>
      </c>
      <c r="L177" s="37">
        <f t="shared" si="7"/>
        <v>42.7251</v>
      </c>
      <c r="M177" s="113">
        <v>0.03</v>
      </c>
      <c r="N177" s="114">
        <f t="shared" si="8"/>
        <v>3.993</v>
      </c>
      <c r="O177" s="115" t="s">
        <v>92</v>
      </c>
    </row>
    <row r="178" s="92" customFormat="1" spans="1:15">
      <c r="A178" s="13" t="s">
        <v>408</v>
      </c>
      <c r="B178" s="27" t="s">
        <v>409</v>
      </c>
      <c r="C178" s="29" t="s">
        <v>2</v>
      </c>
      <c r="D178" s="16" t="s">
        <v>50</v>
      </c>
      <c r="E178" s="17">
        <v>109.7</v>
      </c>
      <c r="F178" s="84" t="s">
        <v>90</v>
      </c>
      <c r="G178" s="35" t="s">
        <v>91</v>
      </c>
      <c r="H178" s="36">
        <v>10</v>
      </c>
      <c r="I178" s="37">
        <v>63.8454</v>
      </c>
      <c r="J178" s="37">
        <v>10.6409</v>
      </c>
      <c r="K178" s="37">
        <f t="shared" si="6"/>
        <v>74.4863</v>
      </c>
      <c r="L178" s="37">
        <f t="shared" si="7"/>
        <v>35.2137</v>
      </c>
      <c r="M178" s="113">
        <v>0.03</v>
      </c>
      <c r="N178" s="114">
        <f t="shared" si="8"/>
        <v>3.291</v>
      </c>
      <c r="O178" s="115" t="s">
        <v>92</v>
      </c>
    </row>
    <row r="179" s="92" customFormat="1" spans="1:15">
      <c r="A179" s="13" t="s">
        <v>410</v>
      </c>
      <c r="B179" s="27" t="s">
        <v>303</v>
      </c>
      <c r="C179" s="29" t="s">
        <v>2</v>
      </c>
      <c r="D179" s="16" t="s">
        <v>50</v>
      </c>
      <c r="E179" s="17">
        <v>5562.39</v>
      </c>
      <c r="F179" s="84" t="s">
        <v>90</v>
      </c>
      <c r="G179" s="35" t="s">
        <v>91</v>
      </c>
      <c r="H179" s="36">
        <v>10</v>
      </c>
      <c r="I179" s="37">
        <v>3237.31098</v>
      </c>
      <c r="J179" s="37">
        <v>539.55183</v>
      </c>
      <c r="K179" s="37">
        <f t="shared" si="6"/>
        <v>3776.86281</v>
      </c>
      <c r="L179" s="37">
        <f t="shared" si="7"/>
        <v>1785.52719</v>
      </c>
      <c r="M179" s="113">
        <v>0.03</v>
      </c>
      <c r="N179" s="114">
        <f t="shared" si="8"/>
        <v>166.8717</v>
      </c>
      <c r="O179" s="115" t="s">
        <v>92</v>
      </c>
    </row>
    <row r="180" s="92" customFormat="1" spans="1:15">
      <c r="A180" s="13" t="s">
        <v>411</v>
      </c>
      <c r="B180" s="27" t="s">
        <v>412</v>
      </c>
      <c r="C180" s="29" t="s">
        <v>2</v>
      </c>
      <c r="D180" s="16" t="s">
        <v>50</v>
      </c>
      <c r="E180" s="17">
        <v>1488.87</v>
      </c>
      <c r="F180" s="84" t="s">
        <v>90</v>
      </c>
      <c r="G180" s="35" t="s">
        <v>91</v>
      </c>
      <c r="H180" s="36">
        <v>10</v>
      </c>
      <c r="I180" s="37">
        <v>866.52234</v>
      </c>
      <c r="J180" s="37">
        <v>144.42039</v>
      </c>
      <c r="K180" s="37">
        <f t="shared" si="6"/>
        <v>1010.94273</v>
      </c>
      <c r="L180" s="37">
        <f t="shared" si="7"/>
        <v>477.92727</v>
      </c>
      <c r="M180" s="113">
        <v>0.03</v>
      </c>
      <c r="N180" s="114">
        <f t="shared" si="8"/>
        <v>44.6661</v>
      </c>
      <c r="O180" s="115" t="s">
        <v>92</v>
      </c>
    </row>
    <row r="181" s="92" customFormat="1" spans="1:15">
      <c r="A181" s="13" t="s">
        <v>413</v>
      </c>
      <c r="B181" s="27" t="s">
        <v>414</v>
      </c>
      <c r="C181" s="29" t="s">
        <v>2</v>
      </c>
      <c r="D181" s="16" t="s">
        <v>50</v>
      </c>
      <c r="E181" s="17">
        <v>2335.88</v>
      </c>
      <c r="F181" s="84" t="s">
        <v>90</v>
      </c>
      <c r="G181" s="35" t="s">
        <v>91</v>
      </c>
      <c r="H181" s="36">
        <v>10</v>
      </c>
      <c r="I181" s="37">
        <v>1359.48216</v>
      </c>
      <c r="J181" s="37">
        <v>226.58036</v>
      </c>
      <c r="K181" s="37">
        <f t="shared" si="6"/>
        <v>1586.06252</v>
      </c>
      <c r="L181" s="37">
        <f t="shared" si="7"/>
        <v>749.81748</v>
      </c>
      <c r="M181" s="113">
        <v>0.03</v>
      </c>
      <c r="N181" s="114">
        <f t="shared" si="8"/>
        <v>70.0764</v>
      </c>
      <c r="O181" s="115" t="s">
        <v>92</v>
      </c>
    </row>
    <row r="182" s="92" customFormat="1" spans="1:15">
      <c r="A182" s="13" t="s">
        <v>415</v>
      </c>
      <c r="B182" s="27" t="s">
        <v>315</v>
      </c>
      <c r="C182" s="29" t="s">
        <v>2</v>
      </c>
      <c r="D182" s="16" t="s">
        <v>50</v>
      </c>
      <c r="E182" s="17">
        <v>5029.32</v>
      </c>
      <c r="F182" s="84" t="s">
        <v>90</v>
      </c>
      <c r="G182" s="35" t="s">
        <v>91</v>
      </c>
      <c r="H182" s="36">
        <v>10</v>
      </c>
      <c r="I182" s="37">
        <v>2927.06424</v>
      </c>
      <c r="J182" s="37">
        <v>487.84404</v>
      </c>
      <c r="K182" s="37">
        <f t="shared" si="6"/>
        <v>3414.90828</v>
      </c>
      <c r="L182" s="37">
        <f t="shared" si="7"/>
        <v>1614.41172</v>
      </c>
      <c r="M182" s="113">
        <v>0.03</v>
      </c>
      <c r="N182" s="114">
        <f t="shared" si="8"/>
        <v>150.8796</v>
      </c>
      <c r="O182" s="115" t="s">
        <v>92</v>
      </c>
    </row>
    <row r="183" s="92" customFormat="1" spans="1:15">
      <c r="A183" s="13" t="s">
        <v>416</v>
      </c>
      <c r="B183" s="27" t="s">
        <v>417</v>
      </c>
      <c r="C183" s="29" t="s">
        <v>2</v>
      </c>
      <c r="D183" s="16" t="s">
        <v>68</v>
      </c>
      <c r="E183" s="17">
        <v>2725.72</v>
      </c>
      <c r="F183" s="84" t="s">
        <v>90</v>
      </c>
      <c r="G183" s="35" t="s">
        <v>91</v>
      </c>
      <c r="H183" s="36">
        <v>10</v>
      </c>
      <c r="I183" s="37">
        <v>1586.36904</v>
      </c>
      <c r="J183" s="37">
        <v>264.39484</v>
      </c>
      <c r="K183" s="37">
        <f t="shared" si="6"/>
        <v>1850.76388</v>
      </c>
      <c r="L183" s="37">
        <f t="shared" si="7"/>
        <v>874.95612</v>
      </c>
      <c r="M183" s="113">
        <v>0.03</v>
      </c>
      <c r="N183" s="114">
        <f t="shared" si="8"/>
        <v>81.7716</v>
      </c>
      <c r="O183" s="115" t="s">
        <v>92</v>
      </c>
    </row>
    <row r="184" s="92" customFormat="1" spans="1:15">
      <c r="A184" s="13" t="s">
        <v>418</v>
      </c>
      <c r="B184" s="27" t="s">
        <v>419</v>
      </c>
      <c r="C184" s="29" t="s">
        <v>2</v>
      </c>
      <c r="D184" s="16" t="s">
        <v>46</v>
      </c>
      <c r="E184" s="17">
        <v>752434.52</v>
      </c>
      <c r="F184" s="84" t="s">
        <v>90</v>
      </c>
      <c r="G184" s="35" t="s">
        <v>91</v>
      </c>
      <c r="H184" s="36">
        <v>10</v>
      </c>
      <c r="I184" s="37">
        <v>437916.89064</v>
      </c>
      <c r="J184" s="37">
        <v>72986.14844</v>
      </c>
      <c r="K184" s="37">
        <f t="shared" si="6"/>
        <v>510903.03908</v>
      </c>
      <c r="L184" s="37">
        <f t="shared" si="7"/>
        <v>241531.48092</v>
      </c>
      <c r="M184" s="113">
        <v>0.03</v>
      </c>
      <c r="N184" s="114">
        <f t="shared" si="8"/>
        <v>22573.0356</v>
      </c>
      <c r="O184" s="115" t="s">
        <v>92</v>
      </c>
    </row>
    <row r="185" s="92" customFormat="1" spans="1:15">
      <c r="A185" s="13" t="s">
        <v>420</v>
      </c>
      <c r="B185" s="27" t="s">
        <v>421</v>
      </c>
      <c r="C185" s="29" t="s">
        <v>2</v>
      </c>
      <c r="D185" s="16" t="s">
        <v>13</v>
      </c>
      <c r="E185" s="17">
        <v>49538.55</v>
      </c>
      <c r="F185" s="84" t="s">
        <v>90</v>
      </c>
      <c r="G185" s="35" t="s">
        <v>91</v>
      </c>
      <c r="H185" s="36">
        <v>10</v>
      </c>
      <c r="I185" s="37">
        <v>28831.4361</v>
      </c>
      <c r="J185" s="37">
        <v>4805.23935</v>
      </c>
      <c r="K185" s="37">
        <f t="shared" si="6"/>
        <v>33636.67545</v>
      </c>
      <c r="L185" s="37">
        <f t="shared" si="7"/>
        <v>15901.87455</v>
      </c>
      <c r="M185" s="113">
        <v>0.03</v>
      </c>
      <c r="N185" s="114">
        <f t="shared" si="8"/>
        <v>1486.1565</v>
      </c>
      <c r="O185" s="115" t="s">
        <v>92</v>
      </c>
    </row>
    <row r="186" s="92" customFormat="1" spans="1:15">
      <c r="A186" s="13" t="s">
        <v>422</v>
      </c>
      <c r="B186" s="27" t="s">
        <v>423</v>
      </c>
      <c r="C186" s="29" t="s">
        <v>2</v>
      </c>
      <c r="D186" s="16" t="s">
        <v>13</v>
      </c>
      <c r="E186" s="17">
        <v>16483.66</v>
      </c>
      <c r="F186" s="84" t="s">
        <v>90</v>
      </c>
      <c r="G186" s="35" t="s">
        <v>91</v>
      </c>
      <c r="H186" s="36">
        <v>10</v>
      </c>
      <c r="I186" s="37">
        <v>9593.49012</v>
      </c>
      <c r="J186" s="37">
        <v>1598.91502</v>
      </c>
      <c r="K186" s="37">
        <f t="shared" si="6"/>
        <v>11192.40514</v>
      </c>
      <c r="L186" s="37">
        <f t="shared" si="7"/>
        <v>5291.25486</v>
      </c>
      <c r="M186" s="113">
        <v>0.03</v>
      </c>
      <c r="N186" s="114">
        <f t="shared" si="8"/>
        <v>494.5098</v>
      </c>
      <c r="O186" s="115" t="s">
        <v>92</v>
      </c>
    </row>
    <row r="187" s="92" customFormat="1" spans="1:15">
      <c r="A187" s="13" t="s">
        <v>424</v>
      </c>
      <c r="B187" s="27" t="s">
        <v>425</v>
      </c>
      <c r="C187" s="29" t="s">
        <v>2</v>
      </c>
      <c r="D187" s="16" t="s">
        <v>61</v>
      </c>
      <c r="E187" s="17">
        <v>19023.06</v>
      </c>
      <c r="F187" s="84" t="s">
        <v>90</v>
      </c>
      <c r="G187" s="35" t="s">
        <v>91</v>
      </c>
      <c r="H187" s="36">
        <v>10</v>
      </c>
      <c r="I187" s="37">
        <v>11071.42092</v>
      </c>
      <c r="J187" s="37">
        <v>1845.23682</v>
      </c>
      <c r="K187" s="37">
        <f t="shared" si="6"/>
        <v>12916.65774</v>
      </c>
      <c r="L187" s="37">
        <f t="shared" si="7"/>
        <v>6106.40226</v>
      </c>
      <c r="M187" s="113">
        <v>0.03</v>
      </c>
      <c r="N187" s="114">
        <f t="shared" si="8"/>
        <v>570.6918</v>
      </c>
      <c r="O187" s="115" t="s">
        <v>92</v>
      </c>
    </row>
    <row r="188" s="92" customFormat="1" spans="1:15">
      <c r="A188" s="13" t="s">
        <v>426</v>
      </c>
      <c r="B188" s="27" t="s">
        <v>427</v>
      </c>
      <c r="C188" s="29" t="s">
        <v>2</v>
      </c>
      <c r="D188" s="16" t="s">
        <v>68</v>
      </c>
      <c r="E188" s="17">
        <v>8333.19</v>
      </c>
      <c r="F188" s="84" t="s">
        <v>90</v>
      </c>
      <c r="G188" s="35" t="s">
        <v>91</v>
      </c>
      <c r="H188" s="36">
        <v>10</v>
      </c>
      <c r="I188" s="37">
        <v>4849.91658</v>
      </c>
      <c r="J188" s="37">
        <v>808.31943</v>
      </c>
      <c r="K188" s="37">
        <f t="shared" si="6"/>
        <v>5658.23601</v>
      </c>
      <c r="L188" s="37">
        <f t="shared" si="7"/>
        <v>2674.95399</v>
      </c>
      <c r="M188" s="113">
        <v>0.03</v>
      </c>
      <c r="N188" s="114">
        <f t="shared" si="8"/>
        <v>249.9957</v>
      </c>
      <c r="O188" s="115" t="s">
        <v>92</v>
      </c>
    </row>
    <row r="189" s="92" customFormat="1" spans="1:15">
      <c r="A189" s="13" t="s">
        <v>428</v>
      </c>
      <c r="B189" s="27" t="s">
        <v>429</v>
      </c>
      <c r="C189" s="29" t="s">
        <v>2</v>
      </c>
      <c r="D189" s="16" t="s">
        <v>68</v>
      </c>
      <c r="E189" s="17">
        <v>2027.04</v>
      </c>
      <c r="F189" s="84" t="s">
        <v>90</v>
      </c>
      <c r="G189" s="35" t="s">
        <v>91</v>
      </c>
      <c r="H189" s="36">
        <v>10</v>
      </c>
      <c r="I189" s="37">
        <v>1179.73728</v>
      </c>
      <c r="J189" s="37">
        <v>196.62288</v>
      </c>
      <c r="K189" s="37">
        <f t="shared" si="6"/>
        <v>1376.36016</v>
      </c>
      <c r="L189" s="37">
        <f t="shared" si="7"/>
        <v>650.67984</v>
      </c>
      <c r="M189" s="113">
        <v>0.03</v>
      </c>
      <c r="N189" s="114">
        <f t="shared" si="8"/>
        <v>60.8112</v>
      </c>
      <c r="O189" s="115" t="s">
        <v>92</v>
      </c>
    </row>
    <row r="190" s="92" customFormat="1" spans="1:15">
      <c r="A190" s="13" t="s">
        <v>430</v>
      </c>
      <c r="B190" s="27" t="s">
        <v>431</v>
      </c>
      <c r="C190" s="29" t="s">
        <v>2</v>
      </c>
      <c r="D190" s="16" t="s">
        <v>68</v>
      </c>
      <c r="E190" s="17">
        <v>8022.24</v>
      </c>
      <c r="F190" s="84" t="s">
        <v>90</v>
      </c>
      <c r="G190" s="35" t="s">
        <v>91</v>
      </c>
      <c r="H190" s="36">
        <v>10</v>
      </c>
      <c r="I190" s="37">
        <v>4668.94368</v>
      </c>
      <c r="J190" s="37">
        <v>778.15728</v>
      </c>
      <c r="K190" s="37">
        <f t="shared" si="6"/>
        <v>5447.10096</v>
      </c>
      <c r="L190" s="37">
        <f t="shared" si="7"/>
        <v>2575.13904</v>
      </c>
      <c r="M190" s="113">
        <v>0.03</v>
      </c>
      <c r="N190" s="114">
        <f t="shared" si="8"/>
        <v>240.6672</v>
      </c>
      <c r="O190" s="115" t="s">
        <v>92</v>
      </c>
    </row>
    <row r="191" s="92" customFormat="1" spans="1:15">
      <c r="A191" s="13" t="s">
        <v>432</v>
      </c>
      <c r="B191" s="27" t="s">
        <v>433</v>
      </c>
      <c r="C191" s="29" t="s">
        <v>2</v>
      </c>
      <c r="D191" s="16" t="s">
        <v>68</v>
      </c>
      <c r="E191" s="17">
        <v>2648.92</v>
      </c>
      <c r="F191" s="84" t="s">
        <v>90</v>
      </c>
      <c r="G191" s="35" t="s">
        <v>91</v>
      </c>
      <c r="H191" s="36">
        <v>10</v>
      </c>
      <c r="I191" s="37">
        <v>1541.67144</v>
      </c>
      <c r="J191" s="37">
        <v>256.94524</v>
      </c>
      <c r="K191" s="37">
        <f t="shared" si="6"/>
        <v>1798.61668</v>
      </c>
      <c r="L191" s="37">
        <f t="shared" si="7"/>
        <v>850.30332</v>
      </c>
      <c r="M191" s="113">
        <v>0.03</v>
      </c>
      <c r="N191" s="114">
        <f t="shared" si="8"/>
        <v>79.4676</v>
      </c>
      <c r="O191" s="115" t="s">
        <v>92</v>
      </c>
    </row>
    <row r="192" s="92" customFormat="1" spans="1:15">
      <c r="A192" s="13" t="s">
        <v>434</v>
      </c>
      <c r="B192" s="27" t="s">
        <v>435</v>
      </c>
      <c r="C192" s="29" t="s">
        <v>2</v>
      </c>
      <c r="D192" s="16" t="s">
        <v>68</v>
      </c>
      <c r="E192" s="17">
        <v>8333.19</v>
      </c>
      <c r="F192" s="84" t="s">
        <v>90</v>
      </c>
      <c r="G192" s="35" t="s">
        <v>91</v>
      </c>
      <c r="H192" s="36">
        <v>10</v>
      </c>
      <c r="I192" s="37">
        <v>4849.91658</v>
      </c>
      <c r="J192" s="37">
        <v>808.31943</v>
      </c>
      <c r="K192" s="37">
        <f t="shared" si="6"/>
        <v>5658.23601</v>
      </c>
      <c r="L192" s="37">
        <f t="shared" si="7"/>
        <v>2674.95399</v>
      </c>
      <c r="M192" s="113">
        <v>0.03</v>
      </c>
      <c r="N192" s="114">
        <f t="shared" si="8"/>
        <v>249.9957</v>
      </c>
      <c r="O192" s="115" t="s">
        <v>92</v>
      </c>
    </row>
    <row r="193" s="92" customFormat="1" spans="1:15">
      <c r="A193" s="13" t="s">
        <v>436</v>
      </c>
      <c r="B193" s="27" t="s">
        <v>437</v>
      </c>
      <c r="C193" s="29" t="s">
        <v>2</v>
      </c>
      <c r="D193" s="16" t="s">
        <v>68</v>
      </c>
      <c r="E193" s="17">
        <v>2648.92</v>
      </c>
      <c r="F193" s="84" t="s">
        <v>90</v>
      </c>
      <c r="G193" s="35" t="s">
        <v>91</v>
      </c>
      <c r="H193" s="36">
        <v>10</v>
      </c>
      <c r="I193" s="37">
        <v>1541.67144</v>
      </c>
      <c r="J193" s="37">
        <v>256.94524</v>
      </c>
      <c r="K193" s="37">
        <f t="shared" si="6"/>
        <v>1798.61668</v>
      </c>
      <c r="L193" s="37">
        <f t="shared" si="7"/>
        <v>850.30332</v>
      </c>
      <c r="M193" s="113">
        <v>0.03</v>
      </c>
      <c r="N193" s="114">
        <f t="shared" si="8"/>
        <v>79.4676</v>
      </c>
      <c r="O193" s="115" t="s">
        <v>92</v>
      </c>
    </row>
    <row r="194" s="92" customFormat="1" spans="1:15">
      <c r="A194" s="13" t="s">
        <v>438</v>
      </c>
      <c r="B194" s="27" t="s">
        <v>439</v>
      </c>
      <c r="C194" s="29" t="s">
        <v>2</v>
      </c>
      <c r="D194" s="16" t="s">
        <v>68</v>
      </c>
      <c r="E194" s="17">
        <v>32841.96</v>
      </c>
      <c r="F194" s="84" t="s">
        <v>90</v>
      </c>
      <c r="G194" s="35" t="s">
        <v>91</v>
      </c>
      <c r="H194" s="36">
        <v>10</v>
      </c>
      <c r="I194" s="37">
        <v>19114.02072</v>
      </c>
      <c r="J194" s="37">
        <v>3185.67012</v>
      </c>
      <c r="K194" s="37">
        <f t="shared" si="6"/>
        <v>22299.69084</v>
      </c>
      <c r="L194" s="37">
        <f t="shared" si="7"/>
        <v>10542.26916</v>
      </c>
      <c r="M194" s="113">
        <v>0.03</v>
      </c>
      <c r="N194" s="114">
        <f t="shared" si="8"/>
        <v>985.2588</v>
      </c>
      <c r="O194" s="115" t="s">
        <v>92</v>
      </c>
    </row>
    <row r="195" s="92" customFormat="1" spans="1:15">
      <c r="A195" s="13" t="s">
        <v>440</v>
      </c>
      <c r="B195" s="27" t="s">
        <v>441</v>
      </c>
      <c r="C195" s="29" t="s">
        <v>2</v>
      </c>
      <c r="D195" s="16" t="s">
        <v>68</v>
      </c>
      <c r="E195" s="17">
        <v>13356.34</v>
      </c>
      <c r="F195" s="84" t="s">
        <v>90</v>
      </c>
      <c r="G195" s="35" t="s">
        <v>91</v>
      </c>
      <c r="H195" s="36">
        <v>10</v>
      </c>
      <c r="I195" s="37">
        <v>7773.38988</v>
      </c>
      <c r="J195" s="37">
        <v>1295.56498</v>
      </c>
      <c r="K195" s="37">
        <f t="shared" si="6"/>
        <v>9068.95486</v>
      </c>
      <c r="L195" s="37">
        <f t="shared" si="7"/>
        <v>4287.38514</v>
      </c>
      <c r="M195" s="113">
        <v>0.03</v>
      </c>
      <c r="N195" s="114">
        <f t="shared" si="8"/>
        <v>400.6902</v>
      </c>
      <c r="O195" s="115" t="s">
        <v>92</v>
      </c>
    </row>
    <row r="196" s="92" customFormat="1" spans="1:15">
      <c r="A196" s="13" t="s">
        <v>442</v>
      </c>
      <c r="B196" s="27" t="s">
        <v>443</v>
      </c>
      <c r="C196" s="29" t="s">
        <v>2</v>
      </c>
      <c r="D196" s="16" t="s">
        <v>68</v>
      </c>
      <c r="E196" s="17">
        <v>10352.86</v>
      </c>
      <c r="F196" s="84" t="s">
        <v>90</v>
      </c>
      <c r="G196" s="35" t="s">
        <v>91</v>
      </c>
      <c r="H196" s="36">
        <v>10</v>
      </c>
      <c r="I196" s="37">
        <v>6025.36452</v>
      </c>
      <c r="J196" s="37">
        <v>1004.22742</v>
      </c>
      <c r="K196" s="37">
        <f t="shared" si="6"/>
        <v>7029.59194</v>
      </c>
      <c r="L196" s="37">
        <f t="shared" si="7"/>
        <v>3323.26806</v>
      </c>
      <c r="M196" s="113">
        <v>0.03</v>
      </c>
      <c r="N196" s="114">
        <f t="shared" si="8"/>
        <v>310.5858</v>
      </c>
      <c r="O196" s="115" t="s">
        <v>92</v>
      </c>
    </row>
    <row r="197" s="92" customFormat="1" spans="1:15">
      <c r="A197" s="13" t="s">
        <v>444</v>
      </c>
      <c r="B197" s="27" t="s">
        <v>445</v>
      </c>
      <c r="C197" s="29" t="s">
        <v>2</v>
      </c>
      <c r="D197" s="16" t="s">
        <v>35</v>
      </c>
      <c r="E197" s="17">
        <v>11363.38</v>
      </c>
      <c r="F197" s="84" t="s">
        <v>90</v>
      </c>
      <c r="G197" s="35" t="s">
        <v>91</v>
      </c>
      <c r="H197" s="36">
        <v>10</v>
      </c>
      <c r="I197" s="37">
        <v>6613.48716</v>
      </c>
      <c r="J197" s="37">
        <v>1102.24786</v>
      </c>
      <c r="K197" s="37">
        <f t="shared" ref="K197:K260" si="9">I197+J197</f>
        <v>7715.73502</v>
      </c>
      <c r="L197" s="37">
        <f t="shared" ref="L197:L260" si="10">E197-K197</f>
        <v>3647.64498</v>
      </c>
      <c r="M197" s="113">
        <v>0.03</v>
      </c>
      <c r="N197" s="114">
        <f t="shared" ref="N197:N260" si="11">E197*M197</f>
        <v>340.9014</v>
      </c>
      <c r="O197" s="115" t="s">
        <v>92</v>
      </c>
    </row>
    <row r="198" s="92" customFormat="1" spans="1:15">
      <c r="A198" s="13" t="s">
        <v>446</v>
      </c>
      <c r="B198" s="27" t="s">
        <v>315</v>
      </c>
      <c r="C198" s="29" t="s">
        <v>2</v>
      </c>
      <c r="D198" s="16" t="s">
        <v>35</v>
      </c>
      <c r="E198" s="17">
        <v>1760.67</v>
      </c>
      <c r="F198" s="84" t="s">
        <v>90</v>
      </c>
      <c r="G198" s="35" t="s">
        <v>91</v>
      </c>
      <c r="H198" s="36">
        <v>10</v>
      </c>
      <c r="I198" s="37">
        <v>1024.70994</v>
      </c>
      <c r="J198" s="37">
        <v>170.78499</v>
      </c>
      <c r="K198" s="37">
        <f t="shared" si="9"/>
        <v>1195.49493</v>
      </c>
      <c r="L198" s="37">
        <f t="shared" si="10"/>
        <v>565.17507</v>
      </c>
      <c r="M198" s="113">
        <v>0.03</v>
      </c>
      <c r="N198" s="114">
        <f t="shared" si="11"/>
        <v>52.8201</v>
      </c>
      <c r="O198" s="115" t="s">
        <v>92</v>
      </c>
    </row>
    <row r="199" s="92" customFormat="1" spans="1:15">
      <c r="A199" s="13" t="s">
        <v>447</v>
      </c>
      <c r="B199" s="27" t="s">
        <v>448</v>
      </c>
      <c r="C199" s="29" t="s">
        <v>2</v>
      </c>
      <c r="D199" s="16" t="s">
        <v>13</v>
      </c>
      <c r="E199" s="17">
        <v>249.52</v>
      </c>
      <c r="F199" s="84" t="s">
        <v>90</v>
      </c>
      <c r="G199" s="35" t="s">
        <v>91</v>
      </c>
      <c r="H199" s="36">
        <v>10</v>
      </c>
      <c r="I199" s="37">
        <v>145.22064</v>
      </c>
      <c r="J199" s="37">
        <v>24.20344</v>
      </c>
      <c r="K199" s="37">
        <f t="shared" si="9"/>
        <v>169.42408</v>
      </c>
      <c r="L199" s="37">
        <f t="shared" si="10"/>
        <v>80.09592</v>
      </c>
      <c r="M199" s="113">
        <v>0.03</v>
      </c>
      <c r="N199" s="114">
        <f t="shared" si="11"/>
        <v>7.4856</v>
      </c>
      <c r="O199" s="115" t="s">
        <v>92</v>
      </c>
    </row>
    <row r="200" s="92" customFormat="1" spans="1:15">
      <c r="A200" s="13" t="s">
        <v>449</v>
      </c>
      <c r="B200" s="27" t="s">
        <v>291</v>
      </c>
      <c r="C200" s="29" t="s">
        <v>2</v>
      </c>
      <c r="D200" s="16" t="s">
        <v>13</v>
      </c>
      <c r="E200" s="17">
        <v>2186.58</v>
      </c>
      <c r="F200" s="84" t="s">
        <v>90</v>
      </c>
      <c r="G200" s="35" t="s">
        <v>91</v>
      </c>
      <c r="H200" s="36">
        <v>10</v>
      </c>
      <c r="I200" s="37">
        <v>1272.58956</v>
      </c>
      <c r="J200" s="37">
        <v>212.09826</v>
      </c>
      <c r="K200" s="37">
        <f t="shared" si="9"/>
        <v>1484.68782</v>
      </c>
      <c r="L200" s="37">
        <f t="shared" si="10"/>
        <v>701.89218</v>
      </c>
      <c r="M200" s="113">
        <v>0.03</v>
      </c>
      <c r="N200" s="114">
        <f t="shared" si="11"/>
        <v>65.5974</v>
      </c>
      <c r="O200" s="115" t="s">
        <v>92</v>
      </c>
    </row>
    <row r="201" s="92" customFormat="1" spans="1:15">
      <c r="A201" s="13" t="s">
        <v>450</v>
      </c>
      <c r="B201" s="27" t="s">
        <v>404</v>
      </c>
      <c r="C201" s="29" t="s">
        <v>2</v>
      </c>
      <c r="D201" s="16" t="s">
        <v>13</v>
      </c>
      <c r="E201" s="17">
        <v>2006.05</v>
      </c>
      <c r="F201" s="84" t="s">
        <v>90</v>
      </c>
      <c r="G201" s="35" t="s">
        <v>91</v>
      </c>
      <c r="H201" s="36">
        <v>10</v>
      </c>
      <c r="I201" s="37">
        <v>1167.5211</v>
      </c>
      <c r="J201" s="37">
        <v>194.58685</v>
      </c>
      <c r="K201" s="37">
        <f t="shared" si="9"/>
        <v>1362.10795</v>
      </c>
      <c r="L201" s="37">
        <f t="shared" si="10"/>
        <v>643.94205</v>
      </c>
      <c r="M201" s="113">
        <v>0.03</v>
      </c>
      <c r="N201" s="114">
        <f t="shared" si="11"/>
        <v>60.1815</v>
      </c>
      <c r="O201" s="115" t="s">
        <v>92</v>
      </c>
    </row>
    <row r="202" s="92" customFormat="1" spans="1:15">
      <c r="A202" s="13" t="s">
        <v>451</v>
      </c>
      <c r="B202" s="27" t="s">
        <v>293</v>
      </c>
      <c r="C202" s="29" t="s">
        <v>2</v>
      </c>
      <c r="D202" s="16" t="s">
        <v>13</v>
      </c>
      <c r="E202" s="17">
        <v>2073.61</v>
      </c>
      <c r="F202" s="84" t="s">
        <v>90</v>
      </c>
      <c r="G202" s="35" t="s">
        <v>91</v>
      </c>
      <c r="H202" s="36">
        <v>10</v>
      </c>
      <c r="I202" s="37">
        <v>1206.84102</v>
      </c>
      <c r="J202" s="37">
        <v>201.14017</v>
      </c>
      <c r="K202" s="37">
        <f t="shared" si="9"/>
        <v>1407.98119</v>
      </c>
      <c r="L202" s="37">
        <f t="shared" si="10"/>
        <v>665.62881</v>
      </c>
      <c r="M202" s="113">
        <v>0.03</v>
      </c>
      <c r="N202" s="114">
        <f t="shared" si="11"/>
        <v>62.2083</v>
      </c>
      <c r="O202" s="115" t="s">
        <v>92</v>
      </c>
    </row>
    <row r="203" s="92" customFormat="1" spans="1:15">
      <c r="A203" s="13" t="s">
        <v>452</v>
      </c>
      <c r="B203" s="27" t="s">
        <v>453</v>
      </c>
      <c r="C203" s="29" t="s">
        <v>2</v>
      </c>
      <c r="D203" s="16" t="s">
        <v>13</v>
      </c>
      <c r="E203" s="17">
        <v>2288.39</v>
      </c>
      <c r="F203" s="84" t="s">
        <v>90</v>
      </c>
      <c r="G203" s="35" t="s">
        <v>91</v>
      </c>
      <c r="H203" s="36">
        <v>10</v>
      </c>
      <c r="I203" s="37">
        <v>1331.84298</v>
      </c>
      <c r="J203" s="37">
        <v>221.97383</v>
      </c>
      <c r="K203" s="37">
        <f t="shared" si="9"/>
        <v>1553.81681</v>
      </c>
      <c r="L203" s="37">
        <f t="shared" si="10"/>
        <v>734.57319</v>
      </c>
      <c r="M203" s="113">
        <v>0.03</v>
      </c>
      <c r="N203" s="114">
        <f t="shared" si="11"/>
        <v>68.6517</v>
      </c>
      <c r="O203" s="115" t="s">
        <v>92</v>
      </c>
    </row>
    <row r="204" s="92" customFormat="1" spans="1:15">
      <c r="A204" s="13" t="s">
        <v>454</v>
      </c>
      <c r="B204" s="27" t="s">
        <v>455</v>
      </c>
      <c r="C204" s="29" t="s">
        <v>2</v>
      </c>
      <c r="D204" s="16" t="s">
        <v>13</v>
      </c>
      <c r="E204" s="17">
        <v>1389.5</v>
      </c>
      <c r="F204" s="84" t="s">
        <v>90</v>
      </c>
      <c r="G204" s="35" t="s">
        <v>91</v>
      </c>
      <c r="H204" s="36">
        <v>10</v>
      </c>
      <c r="I204" s="37">
        <v>808.689</v>
      </c>
      <c r="J204" s="37">
        <v>134.7815</v>
      </c>
      <c r="K204" s="37">
        <f t="shared" si="9"/>
        <v>943.4705</v>
      </c>
      <c r="L204" s="37">
        <f t="shared" si="10"/>
        <v>446.0295</v>
      </c>
      <c r="M204" s="113">
        <v>0.03</v>
      </c>
      <c r="N204" s="114">
        <f t="shared" si="11"/>
        <v>41.685</v>
      </c>
      <c r="O204" s="115" t="s">
        <v>92</v>
      </c>
    </row>
    <row r="205" s="92" customFormat="1" spans="1:15">
      <c r="A205" s="13" t="s">
        <v>456</v>
      </c>
      <c r="B205" s="27" t="s">
        <v>457</v>
      </c>
      <c r="C205" s="29" t="s">
        <v>2</v>
      </c>
      <c r="D205" s="16" t="s">
        <v>13</v>
      </c>
      <c r="E205" s="17">
        <v>781.44</v>
      </c>
      <c r="F205" s="84" t="s">
        <v>90</v>
      </c>
      <c r="G205" s="35" t="s">
        <v>91</v>
      </c>
      <c r="H205" s="36">
        <v>10</v>
      </c>
      <c r="I205" s="37">
        <v>454.79808</v>
      </c>
      <c r="J205" s="37">
        <v>75.79968</v>
      </c>
      <c r="K205" s="37">
        <f t="shared" si="9"/>
        <v>530.59776</v>
      </c>
      <c r="L205" s="37">
        <f t="shared" si="10"/>
        <v>250.84224</v>
      </c>
      <c r="M205" s="113">
        <v>0.03</v>
      </c>
      <c r="N205" s="114">
        <f t="shared" si="11"/>
        <v>23.4432</v>
      </c>
      <c r="O205" s="115" t="s">
        <v>92</v>
      </c>
    </row>
    <row r="206" s="92" customFormat="1" spans="1:15">
      <c r="A206" s="13" t="s">
        <v>458</v>
      </c>
      <c r="B206" s="27" t="s">
        <v>459</v>
      </c>
      <c r="C206" s="29" t="s">
        <v>2</v>
      </c>
      <c r="D206" s="16" t="s">
        <v>13</v>
      </c>
      <c r="E206" s="17">
        <v>2294.76</v>
      </c>
      <c r="F206" s="84" t="s">
        <v>90</v>
      </c>
      <c r="G206" s="35" t="s">
        <v>91</v>
      </c>
      <c r="H206" s="36">
        <v>10</v>
      </c>
      <c r="I206" s="37">
        <v>1335.55032</v>
      </c>
      <c r="J206" s="37">
        <v>222.59172</v>
      </c>
      <c r="K206" s="37">
        <f t="shared" si="9"/>
        <v>1558.14204</v>
      </c>
      <c r="L206" s="37">
        <f t="shared" si="10"/>
        <v>736.61796</v>
      </c>
      <c r="M206" s="113">
        <v>0.03</v>
      </c>
      <c r="N206" s="114">
        <f t="shared" si="11"/>
        <v>68.8428</v>
      </c>
      <c r="O206" s="115" t="s">
        <v>92</v>
      </c>
    </row>
    <row r="207" s="92" customFormat="1" spans="1:15">
      <c r="A207" s="13" t="s">
        <v>460</v>
      </c>
      <c r="B207" s="27" t="s">
        <v>461</v>
      </c>
      <c r="C207" s="29" t="s">
        <v>2</v>
      </c>
      <c r="D207" s="16" t="s">
        <v>13</v>
      </c>
      <c r="E207" s="17">
        <v>2665.8</v>
      </c>
      <c r="F207" s="84" t="s">
        <v>90</v>
      </c>
      <c r="G207" s="35" t="s">
        <v>91</v>
      </c>
      <c r="H207" s="36">
        <v>10</v>
      </c>
      <c r="I207" s="37">
        <v>1551.4956</v>
      </c>
      <c r="J207" s="37">
        <v>258.5826</v>
      </c>
      <c r="K207" s="37">
        <f t="shared" si="9"/>
        <v>1810.0782</v>
      </c>
      <c r="L207" s="37">
        <f t="shared" si="10"/>
        <v>855.7218</v>
      </c>
      <c r="M207" s="113">
        <v>0.03</v>
      </c>
      <c r="N207" s="114">
        <f t="shared" si="11"/>
        <v>79.974</v>
      </c>
      <c r="O207" s="115" t="s">
        <v>92</v>
      </c>
    </row>
    <row r="208" s="92" customFormat="1" spans="1:15">
      <c r="A208" s="13" t="s">
        <v>462</v>
      </c>
      <c r="B208" s="27" t="s">
        <v>303</v>
      </c>
      <c r="C208" s="29" t="s">
        <v>2</v>
      </c>
      <c r="D208" s="16" t="s">
        <v>13</v>
      </c>
      <c r="E208" s="17">
        <v>7416.52</v>
      </c>
      <c r="F208" s="84" t="s">
        <v>90</v>
      </c>
      <c r="G208" s="35" t="s">
        <v>91</v>
      </c>
      <c r="H208" s="36">
        <v>10</v>
      </c>
      <c r="I208" s="37">
        <v>4316.41464</v>
      </c>
      <c r="J208" s="37">
        <v>719.40244</v>
      </c>
      <c r="K208" s="37">
        <f t="shared" si="9"/>
        <v>5035.81708</v>
      </c>
      <c r="L208" s="37">
        <f t="shared" si="10"/>
        <v>2380.70292</v>
      </c>
      <c r="M208" s="113">
        <v>0.03</v>
      </c>
      <c r="N208" s="114">
        <f t="shared" si="11"/>
        <v>222.4956</v>
      </c>
      <c r="O208" s="115" t="s">
        <v>92</v>
      </c>
    </row>
    <row r="209" s="92" customFormat="1" spans="1:15">
      <c r="A209" s="13" t="s">
        <v>463</v>
      </c>
      <c r="B209" s="27" t="s">
        <v>412</v>
      </c>
      <c r="C209" s="29" t="s">
        <v>2</v>
      </c>
      <c r="D209" s="16" t="s">
        <v>13</v>
      </c>
      <c r="E209" s="17">
        <v>2977.74</v>
      </c>
      <c r="F209" s="84" t="s">
        <v>90</v>
      </c>
      <c r="G209" s="35" t="s">
        <v>91</v>
      </c>
      <c r="H209" s="36">
        <v>10</v>
      </c>
      <c r="I209" s="37">
        <v>1733.04468</v>
      </c>
      <c r="J209" s="37">
        <v>288.84078</v>
      </c>
      <c r="K209" s="37">
        <f t="shared" si="9"/>
        <v>2021.88546</v>
      </c>
      <c r="L209" s="37">
        <f t="shared" si="10"/>
        <v>955.85454</v>
      </c>
      <c r="M209" s="113">
        <v>0.03</v>
      </c>
      <c r="N209" s="114">
        <f t="shared" si="11"/>
        <v>89.3322</v>
      </c>
      <c r="O209" s="115" t="s">
        <v>92</v>
      </c>
    </row>
    <row r="210" s="92" customFormat="1" spans="1:15">
      <c r="A210" s="13" t="s">
        <v>464</v>
      </c>
      <c r="B210" s="27" t="s">
        <v>414</v>
      </c>
      <c r="C210" s="29" t="s">
        <v>2</v>
      </c>
      <c r="D210" s="16" t="s">
        <v>13</v>
      </c>
      <c r="E210" s="17">
        <v>2335.88</v>
      </c>
      <c r="F210" s="84" t="s">
        <v>90</v>
      </c>
      <c r="G210" s="35" t="s">
        <v>91</v>
      </c>
      <c r="H210" s="36">
        <v>10</v>
      </c>
      <c r="I210" s="37">
        <v>1359.48216</v>
      </c>
      <c r="J210" s="37">
        <v>226.58036</v>
      </c>
      <c r="K210" s="37">
        <f t="shared" si="9"/>
        <v>1586.06252</v>
      </c>
      <c r="L210" s="37">
        <f t="shared" si="10"/>
        <v>749.81748</v>
      </c>
      <c r="M210" s="113">
        <v>0.03</v>
      </c>
      <c r="N210" s="114">
        <f t="shared" si="11"/>
        <v>70.0764</v>
      </c>
      <c r="O210" s="115" t="s">
        <v>92</v>
      </c>
    </row>
    <row r="211" s="92" customFormat="1" spans="1:15">
      <c r="A211" s="13" t="s">
        <v>465</v>
      </c>
      <c r="B211" s="27" t="s">
        <v>466</v>
      </c>
      <c r="C211" s="29" t="s">
        <v>2</v>
      </c>
      <c r="D211" s="16" t="s">
        <v>13</v>
      </c>
      <c r="E211" s="17">
        <v>5314.92</v>
      </c>
      <c r="F211" s="84" t="s">
        <v>90</v>
      </c>
      <c r="G211" s="35" t="s">
        <v>91</v>
      </c>
      <c r="H211" s="36">
        <v>10</v>
      </c>
      <c r="I211" s="37">
        <v>3093.28344</v>
      </c>
      <c r="J211" s="37">
        <v>515.54724</v>
      </c>
      <c r="K211" s="37">
        <f t="shared" si="9"/>
        <v>3608.83068</v>
      </c>
      <c r="L211" s="37">
        <f t="shared" si="10"/>
        <v>1706.08932</v>
      </c>
      <c r="M211" s="113">
        <v>0.03</v>
      </c>
      <c r="N211" s="114">
        <f t="shared" si="11"/>
        <v>159.4476</v>
      </c>
      <c r="O211" s="115" t="s">
        <v>92</v>
      </c>
    </row>
    <row r="212" s="92" customFormat="1" spans="1:15">
      <c r="A212" s="13" t="s">
        <v>467</v>
      </c>
      <c r="B212" s="27" t="s">
        <v>468</v>
      </c>
      <c r="C212" s="29" t="s">
        <v>2</v>
      </c>
      <c r="D212" s="16" t="s">
        <v>13</v>
      </c>
      <c r="E212" s="17">
        <v>2258.8</v>
      </c>
      <c r="F212" s="84" t="s">
        <v>90</v>
      </c>
      <c r="G212" s="35" t="s">
        <v>91</v>
      </c>
      <c r="H212" s="36">
        <v>10</v>
      </c>
      <c r="I212" s="37">
        <v>1314.6216</v>
      </c>
      <c r="J212" s="37">
        <v>219.1036</v>
      </c>
      <c r="K212" s="37">
        <f t="shared" si="9"/>
        <v>1533.7252</v>
      </c>
      <c r="L212" s="37">
        <f t="shared" si="10"/>
        <v>725.0748</v>
      </c>
      <c r="M212" s="113">
        <v>0.03</v>
      </c>
      <c r="N212" s="114">
        <f t="shared" si="11"/>
        <v>67.764</v>
      </c>
      <c r="O212" s="115" t="s">
        <v>92</v>
      </c>
    </row>
    <row r="213" s="92" customFormat="1" spans="1:15">
      <c r="A213" s="13" t="s">
        <v>469</v>
      </c>
      <c r="B213" s="27" t="s">
        <v>240</v>
      </c>
      <c r="C213" s="29" t="s">
        <v>2</v>
      </c>
      <c r="D213" s="16" t="s">
        <v>13</v>
      </c>
      <c r="E213" s="17">
        <v>2097.16</v>
      </c>
      <c r="F213" s="84" t="s">
        <v>90</v>
      </c>
      <c r="G213" s="35" t="s">
        <v>91</v>
      </c>
      <c r="H213" s="36">
        <v>10</v>
      </c>
      <c r="I213" s="37">
        <v>1220.54712</v>
      </c>
      <c r="J213" s="37">
        <v>203.42452</v>
      </c>
      <c r="K213" s="37">
        <f t="shared" si="9"/>
        <v>1423.97164</v>
      </c>
      <c r="L213" s="37">
        <f t="shared" si="10"/>
        <v>673.18836</v>
      </c>
      <c r="M213" s="113">
        <v>0.03</v>
      </c>
      <c r="N213" s="114">
        <f t="shared" si="11"/>
        <v>62.9148</v>
      </c>
      <c r="O213" s="115" t="s">
        <v>92</v>
      </c>
    </row>
    <row r="214" s="92" customFormat="1" spans="1:15">
      <c r="A214" s="13" t="s">
        <v>470</v>
      </c>
      <c r="B214" s="27" t="s">
        <v>471</v>
      </c>
      <c r="C214" s="29" t="s">
        <v>2</v>
      </c>
      <c r="D214" s="16" t="s">
        <v>13</v>
      </c>
      <c r="E214" s="17">
        <v>2970.56</v>
      </c>
      <c r="F214" s="84" t="s">
        <v>90</v>
      </c>
      <c r="G214" s="35" t="s">
        <v>91</v>
      </c>
      <c r="H214" s="36">
        <v>10</v>
      </c>
      <c r="I214" s="37">
        <v>1728.86592</v>
      </c>
      <c r="J214" s="37">
        <v>288.14432</v>
      </c>
      <c r="K214" s="37">
        <f t="shared" si="9"/>
        <v>2017.01024</v>
      </c>
      <c r="L214" s="37">
        <f t="shared" si="10"/>
        <v>953.54976</v>
      </c>
      <c r="M214" s="113">
        <v>0.03</v>
      </c>
      <c r="N214" s="114">
        <f t="shared" si="11"/>
        <v>89.1168</v>
      </c>
      <c r="O214" s="115" t="s">
        <v>92</v>
      </c>
    </row>
    <row r="215" s="92" customFormat="1" spans="1:15">
      <c r="A215" s="13" t="s">
        <v>472</v>
      </c>
      <c r="B215" s="27" t="s">
        <v>473</v>
      </c>
      <c r="C215" s="29" t="s">
        <v>2</v>
      </c>
      <c r="D215" s="16" t="s">
        <v>13</v>
      </c>
      <c r="E215" s="17">
        <v>1594.08</v>
      </c>
      <c r="F215" s="84" t="s">
        <v>90</v>
      </c>
      <c r="G215" s="35" t="s">
        <v>91</v>
      </c>
      <c r="H215" s="36">
        <v>10</v>
      </c>
      <c r="I215" s="37">
        <v>927.75456</v>
      </c>
      <c r="J215" s="37">
        <v>154.62576</v>
      </c>
      <c r="K215" s="37">
        <f t="shared" si="9"/>
        <v>1082.38032</v>
      </c>
      <c r="L215" s="37">
        <f t="shared" si="10"/>
        <v>511.69968</v>
      </c>
      <c r="M215" s="113">
        <v>0.03</v>
      </c>
      <c r="N215" s="114">
        <f t="shared" si="11"/>
        <v>47.8224</v>
      </c>
      <c r="O215" s="115" t="s">
        <v>92</v>
      </c>
    </row>
    <row r="216" s="92" customFormat="1" spans="1:15">
      <c r="A216" s="13" t="s">
        <v>474</v>
      </c>
      <c r="B216" s="27" t="s">
        <v>475</v>
      </c>
      <c r="C216" s="29" t="s">
        <v>2</v>
      </c>
      <c r="D216" s="16" t="s">
        <v>13</v>
      </c>
      <c r="E216" s="17">
        <v>1662.71</v>
      </c>
      <c r="F216" s="84" t="s">
        <v>90</v>
      </c>
      <c r="G216" s="35" t="s">
        <v>91</v>
      </c>
      <c r="H216" s="36">
        <v>10</v>
      </c>
      <c r="I216" s="37">
        <v>967.69722</v>
      </c>
      <c r="J216" s="37">
        <v>161.28287</v>
      </c>
      <c r="K216" s="37">
        <f t="shared" si="9"/>
        <v>1128.98009</v>
      </c>
      <c r="L216" s="37">
        <f t="shared" si="10"/>
        <v>533.72991</v>
      </c>
      <c r="M216" s="113">
        <v>0.03</v>
      </c>
      <c r="N216" s="114">
        <f t="shared" si="11"/>
        <v>49.8813</v>
      </c>
      <c r="O216" s="115" t="s">
        <v>92</v>
      </c>
    </row>
    <row r="217" s="92" customFormat="1" spans="1:15">
      <c r="A217" s="13" t="s">
        <v>476</v>
      </c>
      <c r="B217" s="27" t="s">
        <v>477</v>
      </c>
      <c r="C217" s="29" t="s">
        <v>2</v>
      </c>
      <c r="D217" s="16" t="s">
        <v>13</v>
      </c>
      <c r="E217" s="17">
        <v>771.33</v>
      </c>
      <c r="F217" s="84" t="s">
        <v>90</v>
      </c>
      <c r="G217" s="35" t="s">
        <v>91</v>
      </c>
      <c r="H217" s="36">
        <v>10</v>
      </c>
      <c r="I217" s="37">
        <v>448.91406</v>
      </c>
      <c r="J217" s="37">
        <v>74.81901</v>
      </c>
      <c r="K217" s="37">
        <f t="shared" si="9"/>
        <v>523.73307</v>
      </c>
      <c r="L217" s="37">
        <f t="shared" si="10"/>
        <v>247.59693</v>
      </c>
      <c r="M217" s="113">
        <v>0.03</v>
      </c>
      <c r="N217" s="114">
        <f t="shared" si="11"/>
        <v>23.1399</v>
      </c>
      <c r="O217" s="115" t="s">
        <v>92</v>
      </c>
    </row>
    <row r="218" s="92" customFormat="1" spans="1:15">
      <c r="A218" s="13" t="s">
        <v>478</v>
      </c>
      <c r="B218" s="27" t="s">
        <v>479</v>
      </c>
      <c r="C218" s="29" t="s">
        <v>2</v>
      </c>
      <c r="D218" s="16" t="s">
        <v>13</v>
      </c>
      <c r="E218" s="17">
        <v>293.42</v>
      </c>
      <c r="F218" s="84" t="s">
        <v>90</v>
      </c>
      <c r="G218" s="35" t="s">
        <v>91</v>
      </c>
      <c r="H218" s="36">
        <v>10</v>
      </c>
      <c r="I218" s="37">
        <v>170.77044</v>
      </c>
      <c r="J218" s="37">
        <v>28.46174</v>
      </c>
      <c r="K218" s="37">
        <f t="shared" si="9"/>
        <v>199.23218</v>
      </c>
      <c r="L218" s="37">
        <f t="shared" si="10"/>
        <v>94.18782</v>
      </c>
      <c r="M218" s="113">
        <v>0.03</v>
      </c>
      <c r="N218" s="114">
        <f t="shared" si="11"/>
        <v>8.8026</v>
      </c>
      <c r="O218" s="115" t="s">
        <v>92</v>
      </c>
    </row>
    <row r="219" s="92" customFormat="1" spans="1:15">
      <c r="A219" s="13" t="s">
        <v>480</v>
      </c>
      <c r="B219" s="27" t="s">
        <v>481</v>
      </c>
      <c r="C219" s="29" t="s">
        <v>2</v>
      </c>
      <c r="D219" s="16" t="s">
        <v>13</v>
      </c>
      <c r="E219" s="17">
        <v>87.78</v>
      </c>
      <c r="F219" s="84" t="s">
        <v>90</v>
      </c>
      <c r="G219" s="35" t="s">
        <v>91</v>
      </c>
      <c r="H219" s="36">
        <v>10</v>
      </c>
      <c r="I219" s="37">
        <v>51.08796</v>
      </c>
      <c r="J219" s="37">
        <v>8.51466</v>
      </c>
      <c r="K219" s="37">
        <f t="shared" si="9"/>
        <v>59.60262</v>
      </c>
      <c r="L219" s="37">
        <f t="shared" si="10"/>
        <v>28.17738</v>
      </c>
      <c r="M219" s="113">
        <v>0.03</v>
      </c>
      <c r="N219" s="114">
        <f t="shared" si="11"/>
        <v>2.6334</v>
      </c>
      <c r="O219" s="115" t="s">
        <v>92</v>
      </c>
    </row>
    <row r="220" s="92" customFormat="1" spans="1:15">
      <c r="A220" s="13" t="s">
        <v>482</v>
      </c>
      <c r="B220" s="27" t="s">
        <v>352</v>
      </c>
      <c r="C220" s="29" t="s">
        <v>2</v>
      </c>
      <c r="D220" s="16" t="s">
        <v>13</v>
      </c>
      <c r="E220" s="17">
        <v>3408.88</v>
      </c>
      <c r="F220" s="84" t="s">
        <v>90</v>
      </c>
      <c r="G220" s="35" t="s">
        <v>91</v>
      </c>
      <c r="H220" s="36">
        <v>10</v>
      </c>
      <c r="I220" s="37">
        <v>1983.96816</v>
      </c>
      <c r="J220" s="37">
        <v>330.66136</v>
      </c>
      <c r="K220" s="37">
        <f t="shared" si="9"/>
        <v>2314.62952</v>
      </c>
      <c r="L220" s="37">
        <f t="shared" si="10"/>
        <v>1094.25048</v>
      </c>
      <c r="M220" s="113">
        <v>0.03</v>
      </c>
      <c r="N220" s="114">
        <f t="shared" si="11"/>
        <v>102.2664</v>
      </c>
      <c r="O220" s="115" t="s">
        <v>92</v>
      </c>
    </row>
    <row r="221" s="92" customFormat="1" spans="1:15">
      <c r="A221" s="13" t="s">
        <v>483</v>
      </c>
      <c r="B221" s="27" t="s">
        <v>484</v>
      </c>
      <c r="C221" s="29" t="s">
        <v>2</v>
      </c>
      <c r="D221" s="16" t="s">
        <v>13</v>
      </c>
      <c r="E221" s="17">
        <v>1310.62</v>
      </c>
      <c r="F221" s="84" t="s">
        <v>90</v>
      </c>
      <c r="G221" s="35" t="s">
        <v>91</v>
      </c>
      <c r="H221" s="36">
        <v>10</v>
      </c>
      <c r="I221" s="37">
        <v>762.78084</v>
      </c>
      <c r="J221" s="37">
        <v>127.13014</v>
      </c>
      <c r="K221" s="37">
        <f t="shared" si="9"/>
        <v>889.91098</v>
      </c>
      <c r="L221" s="37">
        <f t="shared" si="10"/>
        <v>420.70902</v>
      </c>
      <c r="M221" s="113">
        <v>0.03</v>
      </c>
      <c r="N221" s="114">
        <f t="shared" si="11"/>
        <v>39.3186</v>
      </c>
      <c r="O221" s="115" t="s">
        <v>92</v>
      </c>
    </row>
    <row r="222" s="92" customFormat="1" spans="1:15">
      <c r="A222" s="13" t="s">
        <v>485</v>
      </c>
      <c r="B222" s="27" t="s">
        <v>486</v>
      </c>
      <c r="C222" s="29" t="s">
        <v>2</v>
      </c>
      <c r="D222" s="16" t="s">
        <v>13</v>
      </c>
      <c r="E222" s="17">
        <v>1695.91</v>
      </c>
      <c r="F222" s="84" t="s">
        <v>90</v>
      </c>
      <c r="G222" s="35" t="s">
        <v>91</v>
      </c>
      <c r="H222" s="36">
        <v>10</v>
      </c>
      <c r="I222" s="37">
        <v>987.01962</v>
      </c>
      <c r="J222" s="37">
        <v>164.50327</v>
      </c>
      <c r="K222" s="37">
        <f t="shared" si="9"/>
        <v>1151.52289</v>
      </c>
      <c r="L222" s="37">
        <f t="shared" si="10"/>
        <v>544.38711</v>
      </c>
      <c r="M222" s="113">
        <v>0.03</v>
      </c>
      <c r="N222" s="114">
        <f t="shared" si="11"/>
        <v>50.8773</v>
      </c>
      <c r="O222" s="115" t="s">
        <v>92</v>
      </c>
    </row>
    <row r="223" s="92" customFormat="1" spans="1:15">
      <c r="A223" s="13" t="s">
        <v>487</v>
      </c>
      <c r="B223" s="27" t="s">
        <v>488</v>
      </c>
      <c r="C223" s="29" t="s">
        <v>2</v>
      </c>
      <c r="D223" s="16" t="s">
        <v>13</v>
      </c>
      <c r="E223" s="17">
        <v>1448.64</v>
      </c>
      <c r="F223" s="84" t="s">
        <v>90</v>
      </c>
      <c r="G223" s="35" t="s">
        <v>91</v>
      </c>
      <c r="H223" s="36">
        <v>10</v>
      </c>
      <c r="I223" s="37">
        <v>843.10848</v>
      </c>
      <c r="J223" s="37">
        <v>140.51808</v>
      </c>
      <c r="K223" s="37">
        <f t="shared" si="9"/>
        <v>983.62656</v>
      </c>
      <c r="L223" s="37">
        <f t="shared" si="10"/>
        <v>465.01344</v>
      </c>
      <c r="M223" s="113">
        <v>0.03</v>
      </c>
      <c r="N223" s="114">
        <f t="shared" si="11"/>
        <v>43.4592</v>
      </c>
      <c r="O223" s="115" t="s">
        <v>92</v>
      </c>
    </row>
    <row r="224" s="92" customFormat="1" spans="1:15">
      <c r="A224" s="13" t="s">
        <v>489</v>
      </c>
      <c r="B224" s="27" t="s">
        <v>490</v>
      </c>
      <c r="C224" s="29" t="s">
        <v>2</v>
      </c>
      <c r="D224" s="16" t="s">
        <v>13</v>
      </c>
      <c r="E224" s="17">
        <v>2110.98</v>
      </c>
      <c r="F224" s="84" t="s">
        <v>90</v>
      </c>
      <c r="G224" s="35" t="s">
        <v>91</v>
      </c>
      <c r="H224" s="36">
        <v>10</v>
      </c>
      <c r="I224" s="37">
        <v>1228.59036</v>
      </c>
      <c r="J224" s="37">
        <v>204.76506</v>
      </c>
      <c r="K224" s="37">
        <f t="shared" si="9"/>
        <v>1433.35542</v>
      </c>
      <c r="L224" s="37">
        <f t="shared" si="10"/>
        <v>677.62458</v>
      </c>
      <c r="M224" s="113">
        <v>0.03</v>
      </c>
      <c r="N224" s="114">
        <f t="shared" si="11"/>
        <v>63.3294</v>
      </c>
      <c r="O224" s="115" t="s">
        <v>92</v>
      </c>
    </row>
    <row r="225" s="92" customFormat="1" spans="1:15">
      <c r="A225" s="13" t="s">
        <v>491</v>
      </c>
      <c r="B225" s="27" t="s">
        <v>492</v>
      </c>
      <c r="C225" s="29" t="s">
        <v>2</v>
      </c>
      <c r="D225" s="16" t="s">
        <v>13</v>
      </c>
      <c r="E225" s="17">
        <v>1298.6</v>
      </c>
      <c r="F225" s="84" t="s">
        <v>90</v>
      </c>
      <c r="G225" s="35" t="s">
        <v>91</v>
      </c>
      <c r="H225" s="36">
        <v>10</v>
      </c>
      <c r="I225" s="37">
        <v>755.7852</v>
      </c>
      <c r="J225" s="37">
        <v>125.9642</v>
      </c>
      <c r="K225" s="37">
        <f t="shared" si="9"/>
        <v>881.7494</v>
      </c>
      <c r="L225" s="37">
        <f t="shared" si="10"/>
        <v>416.8506</v>
      </c>
      <c r="M225" s="113">
        <v>0.03</v>
      </c>
      <c r="N225" s="114">
        <f t="shared" si="11"/>
        <v>38.958</v>
      </c>
      <c r="O225" s="115" t="s">
        <v>92</v>
      </c>
    </row>
    <row r="226" s="92" customFormat="1" spans="1:15">
      <c r="A226" s="13" t="s">
        <v>493</v>
      </c>
      <c r="B226" s="27" t="s">
        <v>494</v>
      </c>
      <c r="C226" s="29" t="s">
        <v>2</v>
      </c>
      <c r="D226" s="16" t="s">
        <v>13</v>
      </c>
      <c r="E226" s="17">
        <v>1138.92</v>
      </c>
      <c r="F226" s="84" t="s">
        <v>90</v>
      </c>
      <c r="G226" s="35" t="s">
        <v>91</v>
      </c>
      <c r="H226" s="36">
        <v>10</v>
      </c>
      <c r="I226" s="37">
        <v>662.85144</v>
      </c>
      <c r="J226" s="37">
        <v>110.47524</v>
      </c>
      <c r="K226" s="37">
        <f t="shared" si="9"/>
        <v>773.32668</v>
      </c>
      <c r="L226" s="37">
        <f t="shared" si="10"/>
        <v>365.59332</v>
      </c>
      <c r="M226" s="113">
        <v>0.03</v>
      </c>
      <c r="N226" s="114">
        <f t="shared" si="11"/>
        <v>34.1676</v>
      </c>
      <c r="O226" s="115" t="s">
        <v>92</v>
      </c>
    </row>
    <row r="227" s="92" customFormat="1" spans="1:15">
      <c r="A227" s="13" t="s">
        <v>495</v>
      </c>
      <c r="B227" s="27" t="s">
        <v>496</v>
      </c>
      <c r="C227" s="29" t="s">
        <v>2</v>
      </c>
      <c r="D227" s="16" t="s">
        <v>13</v>
      </c>
      <c r="E227" s="17">
        <v>1014.54</v>
      </c>
      <c r="F227" s="84" t="s">
        <v>90</v>
      </c>
      <c r="G227" s="35" t="s">
        <v>91</v>
      </c>
      <c r="H227" s="36">
        <v>10</v>
      </c>
      <c r="I227" s="37">
        <v>590.46228</v>
      </c>
      <c r="J227" s="37">
        <v>98.41038</v>
      </c>
      <c r="K227" s="37">
        <f t="shared" si="9"/>
        <v>688.87266</v>
      </c>
      <c r="L227" s="37">
        <f t="shared" si="10"/>
        <v>325.66734</v>
      </c>
      <c r="M227" s="113">
        <v>0.03</v>
      </c>
      <c r="N227" s="114">
        <f t="shared" si="11"/>
        <v>30.4362</v>
      </c>
      <c r="O227" s="115" t="s">
        <v>92</v>
      </c>
    </row>
    <row r="228" s="92" customFormat="1" spans="1:15">
      <c r="A228" s="13" t="s">
        <v>497</v>
      </c>
      <c r="B228" s="27" t="s">
        <v>498</v>
      </c>
      <c r="C228" s="29" t="s">
        <v>2</v>
      </c>
      <c r="D228" s="16" t="s">
        <v>13</v>
      </c>
      <c r="E228" s="17">
        <v>338.18</v>
      </c>
      <c r="F228" s="84" t="s">
        <v>90</v>
      </c>
      <c r="G228" s="35" t="s">
        <v>91</v>
      </c>
      <c r="H228" s="36">
        <v>10</v>
      </c>
      <c r="I228" s="37">
        <v>196.82076</v>
      </c>
      <c r="J228" s="37">
        <v>32.80346</v>
      </c>
      <c r="K228" s="37">
        <f t="shared" si="9"/>
        <v>229.62422</v>
      </c>
      <c r="L228" s="37">
        <f t="shared" si="10"/>
        <v>108.55578</v>
      </c>
      <c r="M228" s="113">
        <v>0.03</v>
      </c>
      <c r="N228" s="114">
        <f t="shared" si="11"/>
        <v>10.1454</v>
      </c>
      <c r="O228" s="115" t="s">
        <v>92</v>
      </c>
    </row>
    <row r="229" s="92" customFormat="1" spans="1:15">
      <c r="A229" s="13" t="s">
        <v>499</v>
      </c>
      <c r="B229" s="27" t="s">
        <v>500</v>
      </c>
      <c r="C229" s="29" t="s">
        <v>2</v>
      </c>
      <c r="D229" s="16" t="s">
        <v>13</v>
      </c>
      <c r="E229" s="17">
        <v>244.89</v>
      </c>
      <c r="F229" s="84" t="s">
        <v>90</v>
      </c>
      <c r="G229" s="35" t="s">
        <v>91</v>
      </c>
      <c r="H229" s="36">
        <v>10</v>
      </c>
      <c r="I229" s="37">
        <v>142.52598</v>
      </c>
      <c r="J229" s="37">
        <v>23.75433</v>
      </c>
      <c r="K229" s="37">
        <f t="shared" si="9"/>
        <v>166.28031</v>
      </c>
      <c r="L229" s="37">
        <f t="shared" si="10"/>
        <v>78.60969</v>
      </c>
      <c r="M229" s="113">
        <v>0.03</v>
      </c>
      <c r="N229" s="114">
        <f t="shared" si="11"/>
        <v>7.3467</v>
      </c>
      <c r="O229" s="115" t="s">
        <v>92</v>
      </c>
    </row>
    <row r="230" s="92" customFormat="1" spans="1:15">
      <c r="A230" s="13" t="s">
        <v>501</v>
      </c>
      <c r="B230" s="27" t="s">
        <v>502</v>
      </c>
      <c r="C230" s="29" t="s">
        <v>2</v>
      </c>
      <c r="D230" s="16" t="s">
        <v>13</v>
      </c>
      <c r="E230" s="17">
        <v>1074.8</v>
      </c>
      <c r="F230" s="84" t="s">
        <v>90</v>
      </c>
      <c r="G230" s="35" t="s">
        <v>91</v>
      </c>
      <c r="H230" s="36">
        <v>10</v>
      </c>
      <c r="I230" s="37">
        <v>625.5336</v>
      </c>
      <c r="J230" s="37">
        <v>104.2556</v>
      </c>
      <c r="K230" s="37">
        <f t="shared" si="9"/>
        <v>729.7892</v>
      </c>
      <c r="L230" s="37">
        <f t="shared" si="10"/>
        <v>345.0108</v>
      </c>
      <c r="M230" s="113">
        <v>0.03</v>
      </c>
      <c r="N230" s="114">
        <f t="shared" si="11"/>
        <v>32.244</v>
      </c>
      <c r="O230" s="115" t="s">
        <v>92</v>
      </c>
    </row>
    <row r="231" s="92" customFormat="1" spans="1:15">
      <c r="A231" s="13" t="s">
        <v>503</v>
      </c>
      <c r="B231" s="27" t="s">
        <v>504</v>
      </c>
      <c r="C231" s="29" t="s">
        <v>2</v>
      </c>
      <c r="D231" s="16" t="s">
        <v>13</v>
      </c>
      <c r="E231" s="17">
        <v>268.7</v>
      </c>
      <c r="F231" s="84" t="s">
        <v>90</v>
      </c>
      <c r="G231" s="35" t="s">
        <v>91</v>
      </c>
      <c r="H231" s="36">
        <v>10</v>
      </c>
      <c r="I231" s="37">
        <v>156.3834</v>
      </c>
      <c r="J231" s="37">
        <v>26.0639</v>
      </c>
      <c r="K231" s="37">
        <f t="shared" si="9"/>
        <v>182.4473</v>
      </c>
      <c r="L231" s="37">
        <f t="shared" si="10"/>
        <v>86.2527</v>
      </c>
      <c r="M231" s="113">
        <v>0.03</v>
      </c>
      <c r="N231" s="114">
        <f t="shared" si="11"/>
        <v>8.061</v>
      </c>
      <c r="O231" s="115" t="s">
        <v>92</v>
      </c>
    </row>
    <row r="232" s="92" customFormat="1" spans="1:15">
      <c r="A232" s="13" t="s">
        <v>505</v>
      </c>
      <c r="B232" s="27" t="s">
        <v>355</v>
      </c>
      <c r="C232" s="29" t="s">
        <v>2</v>
      </c>
      <c r="D232" s="16" t="s">
        <v>13</v>
      </c>
      <c r="E232" s="17">
        <v>381.03</v>
      </c>
      <c r="F232" s="84" t="s">
        <v>90</v>
      </c>
      <c r="G232" s="35" t="s">
        <v>91</v>
      </c>
      <c r="H232" s="36">
        <v>10</v>
      </c>
      <c r="I232" s="37">
        <v>221.75946</v>
      </c>
      <c r="J232" s="37">
        <v>36.95991</v>
      </c>
      <c r="K232" s="37">
        <f t="shared" si="9"/>
        <v>258.71937</v>
      </c>
      <c r="L232" s="37">
        <f t="shared" si="10"/>
        <v>122.31063</v>
      </c>
      <c r="M232" s="113">
        <v>0.03</v>
      </c>
      <c r="N232" s="114">
        <f t="shared" si="11"/>
        <v>11.4309</v>
      </c>
      <c r="O232" s="115" t="s">
        <v>92</v>
      </c>
    </row>
    <row r="233" s="92" customFormat="1" spans="1:15">
      <c r="A233" s="13" t="s">
        <v>506</v>
      </c>
      <c r="B233" s="27" t="s">
        <v>507</v>
      </c>
      <c r="C233" s="29" t="s">
        <v>2</v>
      </c>
      <c r="D233" s="16" t="s">
        <v>13</v>
      </c>
      <c r="E233" s="17">
        <v>220.3</v>
      </c>
      <c r="F233" s="84" t="s">
        <v>90</v>
      </c>
      <c r="G233" s="35" t="s">
        <v>91</v>
      </c>
      <c r="H233" s="36">
        <v>10</v>
      </c>
      <c r="I233" s="37">
        <v>128.2146</v>
      </c>
      <c r="J233" s="37">
        <v>21.3691</v>
      </c>
      <c r="K233" s="37">
        <f t="shared" si="9"/>
        <v>149.5837</v>
      </c>
      <c r="L233" s="37">
        <f t="shared" si="10"/>
        <v>70.7163</v>
      </c>
      <c r="M233" s="113">
        <v>0.03</v>
      </c>
      <c r="N233" s="114">
        <f t="shared" si="11"/>
        <v>6.609</v>
      </c>
      <c r="O233" s="115" t="s">
        <v>92</v>
      </c>
    </row>
    <row r="234" s="92" customFormat="1" spans="1:15">
      <c r="A234" s="13" t="s">
        <v>508</v>
      </c>
      <c r="B234" s="27" t="s">
        <v>509</v>
      </c>
      <c r="C234" s="29" t="s">
        <v>2</v>
      </c>
      <c r="D234" s="16" t="s">
        <v>13</v>
      </c>
      <c r="E234" s="17">
        <v>378.42</v>
      </c>
      <c r="F234" s="84" t="s">
        <v>90</v>
      </c>
      <c r="G234" s="35" t="s">
        <v>91</v>
      </c>
      <c r="H234" s="36">
        <v>10</v>
      </c>
      <c r="I234" s="37">
        <v>220.24044</v>
      </c>
      <c r="J234" s="37">
        <v>36.70674</v>
      </c>
      <c r="K234" s="37">
        <f t="shared" si="9"/>
        <v>256.94718</v>
      </c>
      <c r="L234" s="37">
        <f t="shared" si="10"/>
        <v>121.47282</v>
      </c>
      <c r="M234" s="113">
        <v>0.03</v>
      </c>
      <c r="N234" s="114">
        <f t="shared" si="11"/>
        <v>11.3526</v>
      </c>
      <c r="O234" s="115" t="s">
        <v>92</v>
      </c>
    </row>
    <row r="235" s="92" customFormat="1" spans="1:15">
      <c r="A235" s="13" t="s">
        <v>510</v>
      </c>
      <c r="B235" s="27" t="s">
        <v>260</v>
      </c>
      <c r="C235" s="29" t="s">
        <v>2</v>
      </c>
      <c r="D235" s="16" t="s">
        <v>13</v>
      </c>
      <c r="E235" s="17">
        <v>3075.03</v>
      </c>
      <c r="F235" s="84" t="s">
        <v>90</v>
      </c>
      <c r="G235" s="35" t="s">
        <v>91</v>
      </c>
      <c r="H235" s="36">
        <v>10</v>
      </c>
      <c r="I235" s="37">
        <v>1789.66746</v>
      </c>
      <c r="J235" s="37">
        <v>298.27791</v>
      </c>
      <c r="K235" s="37">
        <f t="shared" si="9"/>
        <v>2087.94537</v>
      </c>
      <c r="L235" s="37">
        <f t="shared" si="10"/>
        <v>987.08463</v>
      </c>
      <c r="M235" s="113">
        <v>0.03</v>
      </c>
      <c r="N235" s="114">
        <f t="shared" si="11"/>
        <v>92.2509</v>
      </c>
      <c r="O235" s="115" t="s">
        <v>92</v>
      </c>
    </row>
    <row r="236" s="92" customFormat="1" spans="1:15">
      <c r="A236" s="13" t="s">
        <v>511</v>
      </c>
      <c r="B236" s="27" t="s">
        <v>512</v>
      </c>
      <c r="C236" s="29" t="s">
        <v>2</v>
      </c>
      <c r="D236" s="16" t="s">
        <v>13</v>
      </c>
      <c r="E236" s="17">
        <v>116.65</v>
      </c>
      <c r="F236" s="84" t="s">
        <v>90</v>
      </c>
      <c r="G236" s="35" t="s">
        <v>91</v>
      </c>
      <c r="H236" s="36">
        <v>10</v>
      </c>
      <c r="I236" s="37">
        <v>67.8903</v>
      </c>
      <c r="J236" s="37">
        <v>11.31505</v>
      </c>
      <c r="K236" s="37">
        <f t="shared" si="9"/>
        <v>79.20535</v>
      </c>
      <c r="L236" s="37">
        <f t="shared" si="10"/>
        <v>37.44465</v>
      </c>
      <c r="M236" s="113">
        <v>0.03</v>
      </c>
      <c r="N236" s="114">
        <f t="shared" si="11"/>
        <v>3.4995</v>
      </c>
      <c r="O236" s="115" t="s">
        <v>92</v>
      </c>
    </row>
    <row r="237" s="92" customFormat="1" spans="1:15">
      <c r="A237" s="13" t="s">
        <v>513</v>
      </c>
      <c r="B237" s="27" t="s">
        <v>56</v>
      </c>
      <c r="C237" s="29" t="s">
        <v>2</v>
      </c>
      <c r="D237" s="16" t="s">
        <v>56</v>
      </c>
      <c r="E237" s="17">
        <v>464426.82</v>
      </c>
      <c r="F237" s="84" t="s">
        <v>90</v>
      </c>
      <c r="G237" s="35" t="s">
        <v>91</v>
      </c>
      <c r="H237" s="36">
        <v>10</v>
      </c>
      <c r="I237" s="37">
        <v>270296.40924</v>
      </c>
      <c r="J237" s="37">
        <v>45049.40154</v>
      </c>
      <c r="K237" s="37">
        <f t="shared" si="9"/>
        <v>315345.81078</v>
      </c>
      <c r="L237" s="37">
        <f t="shared" si="10"/>
        <v>149081.00922</v>
      </c>
      <c r="M237" s="113">
        <v>0.03</v>
      </c>
      <c r="N237" s="114">
        <f t="shared" si="11"/>
        <v>13932.8046</v>
      </c>
      <c r="O237" s="115" t="s">
        <v>92</v>
      </c>
    </row>
    <row r="238" s="92" customFormat="1" spans="1:15">
      <c r="A238" s="13" t="s">
        <v>514</v>
      </c>
      <c r="B238" s="27" t="s">
        <v>515</v>
      </c>
      <c r="C238" s="29" t="s">
        <v>2</v>
      </c>
      <c r="D238" s="16" t="s">
        <v>56</v>
      </c>
      <c r="E238" s="17">
        <v>142940.11</v>
      </c>
      <c r="F238" s="84" t="s">
        <v>90</v>
      </c>
      <c r="G238" s="35" t="s">
        <v>91</v>
      </c>
      <c r="H238" s="36">
        <v>10</v>
      </c>
      <c r="I238" s="37">
        <v>83191.14402</v>
      </c>
      <c r="J238" s="37">
        <v>13865.19067</v>
      </c>
      <c r="K238" s="37">
        <f t="shared" si="9"/>
        <v>97056.33469</v>
      </c>
      <c r="L238" s="37">
        <f t="shared" si="10"/>
        <v>45883.77531</v>
      </c>
      <c r="M238" s="113">
        <v>0.03</v>
      </c>
      <c r="N238" s="114">
        <f t="shared" si="11"/>
        <v>4288.2033</v>
      </c>
      <c r="O238" s="115" t="s">
        <v>92</v>
      </c>
    </row>
    <row r="239" s="92" customFormat="1" spans="1:15">
      <c r="A239" s="13" t="s">
        <v>516</v>
      </c>
      <c r="B239" s="27" t="s">
        <v>517</v>
      </c>
      <c r="C239" s="29" t="s">
        <v>2</v>
      </c>
      <c r="D239" s="16" t="s">
        <v>56</v>
      </c>
      <c r="E239" s="17">
        <v>142940.11</v>
      </c>
      <c r="F239" s="84" t="s">
        <v>90</v>
      </c>
      <c r="G239" s="35" t="s">
        <v>91</v>
      </c>
      <c r="H239" s="36">
        <v>10</v>
      </c>
      <c r="I239" s="37">
        <v>83191.14402</v>
      </c>
      <c r="J239" s="37">
        <v>13865.19067</v>
      </c>
      <c r="K239" s="37">
        <f t="shared" si="9"/>
        <v>97056.33469</v>
      </c>
      <c r="L239" s="37">
        <f t="shared" si="10"/>
        <v>45883.77531</v>
      </c>
      <c r="M239" s="113">
        <v>0.03</v>
      </c>
      <c r="N239" s="114">
        <f t="shared" si="11"/>
        <v>4288.2033</v>
      </c>
      <c r="O239" s="115" t="s">
        <v>92</v>
      </c>
    </row>
    <row r="240" s="92" customFormat="1" spans="1:15">
      <c r="A240" s="13" t="s">
        <v>518</v>
      </c>
      <c r="B240" s="27" t="s">
        <v>519</v>
      </c>
      <c r="C240" s="29" t="s">
        <v>2</v>
      </c>
      <c r="D240" s="16" t="s">
        <v>56</v>
      </c>
      <c r="E240" s="17">
        <v>16530.62</v>
      </c>
      <c r="F240" s="84" t="s">
        <v>90</v>
      </c>
      <c r="G240" s="35" t="s">
        <v>91</v>
      </c>
      <c r="H240" s="36">
        <v>10</v>
      </c>
      <c r="I240" s="37">
        <v>9620.82084</v>
      </c>
      <c r="J240" s="37">
        <v>1603.47014</v>
      </c>
      <c r="K240" s="37">
        <f t="shared" si="9"/>
        <v>11224.29098</v>
      </c>
      <c r="L240" s="37">
        <f t="shared" si="10"/>
        <v>5306.32902</v>
      </c>
      <c r="M240" s="113">
        <v>0.03</v>
      </c>
      <c r="N240" s="114">
        <f t="shared" si="11"/>
        <v>495.9186</v>
      </c>
      <c r="O240" s="115" t="s">
        <v>92</v>
      </c>
    </row>
    <row r="241" s="92" customFormat="1" spans="1:15">
      <c r="A241" s="13" t="s">
        <v>520</v>
      </c>
      <c r="B241" s="27" t="s">
        <v>521</v>
      </c>
      <c r="C241" s="29" t="s">
        <v>2</v>
      </c>
      <c r="D241" s="16" t="s">
        <v>56</v>
      </c>
      <c r="E241" s="17">
        <v>76078.76</v>
      </c>
      <c r="F241" s="84" t="s">
        <v>90</v>
      </c>
      <c r="G241" s="35" t="s">
        <v>91</v>
      </c>
      <c r="H241" s="36">
        <v>10</v>
      </c>
      <c r="I241" s="37">
        <v>44277.83832</v>
      </c>
      <c r="J241" s="37">
        <v>7379.63972</v>
      </c>
      <c r="K241" s="37">
        <f t="shared" si="9"/>
        <v>51657.47804</v>
      </c>
      <c r="L241" s="37">
        <f t="shared" si="10"/>
        <v>24421.28196</v>
      </c>
      <c r="M241" s="113">
        <v>0.03</v>
      </c>
      <c r="N241" s="114">
        <f t="shared" si="11"/>
        <v>2282.3628</v>
      </c>
      <c r="O241" s="115" t="s">
        <v>92</v>
      </c>
    </row>
    <row r="242" s="92" customFormat="1" spans="1:15">
      <c r="A242" s="13" t="s">
        <v>522</v>
      </c>
      <c r="B242" s="27" t="s">
        <v>523</v>
      </c>
      <c r="C242" s="29" t="s">
        <v>2</v>
      </c>
      <c r="D242" s="16" t="s">
        <v>56</v>
      </c>
      <c r="E242" s="17">
        <v>123602.82</v>
      </c>
      <c r="F242" s="84" t="s">
        <v>90</v>
      </c>
      <c r="G242" s="35" t="s">
        <v>91</v>
      </c>
      <c r="H242" s="36">
        <v>10</v>
      </c>
      <c r="I242" s="37">
        <v>71936.84124</v>
      </c>
      <c r="J242" s="37">
        <v>11989.47354</v>
      </c>
      <c r="K242" s="37">
        <f t="shared" si="9"/>
        <v>83926.31478</v>
      </c>
      <c r="L242" s="37">
        <f t="shared" si="10"/>
        <v>39676.50522</v>
      </c>
      <c r="M242" s="113">
        <v>0.03</v>
      </c>
      <c r="N242" s="114">
        <f t="shared" si="11"/>
        <v>3708.0846</v>
      </c>
      <c r="O242" s="115" t="s">
        <v>92</v>
      </c>
    </row>
    <row r="243" s="92" customFormat="1" spans="1:15">
      <c r="A243" s="13" t="s">
        <v>524</v>
      </c>
      <c r="B243" s="27" t="s">
        <v>525</v>
      </c>
      <c r="C243" s="29" t="s">
        <v>2</v>
      </c>
      <c r="D243" s="16" t="s">
        <v>56</v>
      </c>
      <c r="E243" s="17">
        <v>80007.7</v>
      </c>
      <c r="F243" s="84" t="s">
        <v>90</v>
      </c>
      <c r="G243" s="35" t="s">
        <v>91</v>
      </c>
      <c r="H243" s="36">
        <v>10</v>
      </c>
      <c r="I243" s="37">
        <v>46564.4814</v>
      </c>
      <c r="J243" s="37">
        <v>7760.7469</v>
      </c>
      <c r="K243" s="37">
        <f t="shared" si="9"/>
        <v>54325.2283</v>
      </c>
      <c r="L243" s="37">
        <f t="shared" si="10"/>
        <v>25682.4717</v>
      </c>
      <c r="M243" s="113">
        <v>0.03</v>
      </c>
      <c r="N243" s="114">
        <f t="shared" si="11"/>
        <v>2400.231</v>
      </c>
      <c r="O243" s="115" t="s">
        <v>92</v>
      </c>
    </row>
    <row r="244" s="92" customFormat="1" spans="1:15">
      <c r="A244" s="13" t="s">
        <v>526</v>
      </c>
      <c r="B244" s="27" t="s">
        <v>527</v>
      </c>
      <c r="C244" s="29" t="s">
        <v>2</v>
      </c>
      <c r="D244" s="16" t="s">
        <v>56</v>
      </c>
      <c r="E244" s="17">
        <v>8876.63</v>
      </c>
      <c r="F244" s="84" t="s">
        <v>90</v>
      </c>
      <c r="G244" s="35" t="s">
        <v>91</v>
      </c>
      <c r="H244" s="36">
        <v>10</v>
      </c>
      <c r="I244" s="37">
        <v>5166.19866</v>
      </c>
      <c r="J244" s="37">
        <v>861.03311</v>
      </c>
      <c r="K244" s="37">
        <f t="shared" si="9"/>
        <v>6027.23177</v>
      </c>
      <c r="L244" s="37">
        <f t="shared" si="10"/>
        <v>2849.39823</v>
      </c>
      <c r="M244" s="113">
        <v>0.03</v>
      </c>
      <c r="N244" s="114">
        <f t="shared" si="11"/>
        <v>266.2989</v>
      </c>
      <c r="O244" s="115" t="s">
        <v>92</v>
      </c>
    </row>
    <row r="245" s="92" customFormat="1" spans="1:15">
      <c r="A245" s="13" t="s">
        <v>528</v>
      </c>
      <c r="B245" s="27" t="s">
        <v>200</v>
      </c>
      <c r="C245" s="29" t="s">
        <v>2</v>
      </c>
      <c r="D245" s="16" t="s">
        <v>56</v>
      </c>
      <c r="E245" s="17">
        <v>14378.7</v>
      </c>
      <c r="F245" s="84" t="s">
        <v>90</v>
      </c>
      <c r="G245" s="35" t="s">
        <v>91</v>
      </c>
      <c r="H245" s="36">
        <v>10</v>
      </c>
      <c r="I245" s="37">
        <v>8368.4034</v>
      </c>
      <c r="J245" s="37">
        <v>1394.7339</v>
      </c>
      <c r="K245" s="37">
        <f t="shared" si="9"/>
        <v>9763.1373</v>
      </c>
      <c r="L245" s="37">
        <f t="shared" si="10"/>
        <v>4615.5627</v>
      </c>
      <c r="M245" s="113">
        <v>0.03</v>
      </c>
      <c r="N245" s="114">
        <f t="shared" si="11"/>
        <v>431.361</v>
      </c>
      <c r="O245" s="115" t="s">
        <v>92</v>
      </c>
    </row>
    <row r="246" s="92" customFormat="1" spans="1:15">
      <c r="A246" s="13" t="s">
        <v>529</v>
      </c>
      <c r="B246" s="27" t="s">
        <v>240</v>
      </c>
      <c r="C246" s="29" t="s">
        <v>2</v>
      </c>
      <c r="D246" s="16" t="s">
        <v>56</v>
      </c>
      <c r="E246" s="17">
        <v>2097.16</v>
      </c>
      <c r="F246" s="84" t="s">
        <v>90</v>
      </c>
      <c r="G246" s="35" t="s">
        <v>91</v>
      </c>
      <c r="H246" s="36">
        <v>10</v>
      </c>
      <c r="I246" s="37">
        <v>1220.54712</v>
      </c>
      <c r="J246" s="37">
        <v>203.42452</v>
      </c>
      <c r="K246" s="37">
        <f t="shared" si="9"/>
        <v>1423.97164</v>
      </c>
      <c r="L246" s="37">
        <f t="shared" si="10"/>
        <v>673.18836</v>
      </c>
      <c r="M246" s="113">
        <v>0.03</v>
      </c>
      <c r="N246" s="114">
        <f t="shared" si="11"/>
        <v>62.9148</v>
      </c>
      <c r="O246" s="115" t="s">
        <v>92</v>
      </c>
    </row>
    <row r="247" s="92" customFormat="1" spans="1:15">
      <c r="A247" s="13" t="s">
        <v>530</v>
      </c>
      <c r="B247" s="27" t="s">
        <v>531</v>
      </c>
      <c r="C247" s="29" t="s">
        <v>2</v>
      </c>
      <c r="D247" s="16" t="s">
        <v>56</v>
      </c>
      <c r="E247" s="17">
        <v>907.64</v>
      </c>
      <c r="F247" s="84" t="s">
        <v>90</v>
      </c>
      <c r="G247" s="35" t="s">
        <v>91</v>
      </c>
      <c r="H247" s="36">
        <v>10</v>
      </c>
      <c r="I247" s="37">
        <v>528.24648</v>
      </c>
      <c r="J247" s="37">
        <v>88.04108</v>
      </c>
      <c r="K247" s="37">
        <f t="shared" si="9"/>
        <v>616.28756</v>
      </c>
      <c r="L247" s="37">
        <f t="shared" si="10"/>
        <v>291.35244</v>
      </c>
      <c r="M247" s="113">
        <v>0.03</v>
      </c>
      <c r="N247" s="114">
        <f t="shared" si="11"/>
        <v>27.2292</v>
      </c>
      <c r="O247" s="115" t="s">
        <v>92</v>
      </c>
    </row>
    <row r="248" s="92" customFormat="1" spans="1:15">
      <c r="A248" s="13" t="s">
        <v>532</v>
      </c>
      <c r="B248" s="27" t="s">
        <v>533</v>
      </c>
      <c r="C248" s="29" t="s">
        <v>2</v>
      </c>
      <c r="D248" s="16" t="s">
        <v>56</v>
      </c>
      <c r="E248" s="17">
        <v>370.9</v>
      </c>
      <c r="F248" s="84" t="s">
        <v>90</v>
      </c>
      <c r="G248" s="35" t="s">
        <v>91</v>
      </c>
      <c r="H248" s="36">
        <v>10</v>
      </c>
      <c r="I248" s="37">
        <v>215.8638</v>
      </c>
      <c r="J248" s="37">
        <v>35.9773</v>
      </c>
      <c r="K248" s="37">
        <f t="shared" si="9"/>
        <v>251.8411</v>
      </c>
      <c r="L248" s="37">
        <f t="shared" si="10"/>
        <v>119.0589</v>
      </c>
      <c r="M248" s="113">
        <v>0.03</v>
      </c>
      <c r="N248" s="114">
        <f t="shared" si="11"/>
        <v>11.127</v>
      </c>
      <c r="O248" s="115" t="s">
        <v>92</v>
      </c>
    </row>
    <row r="249" s="92" customFormat="1" spans="1:15">
      <c r="A249" s="13" t="s">
        <v>534</v>
      </c>
      <c r="B249" s="27" t="s">
        <v>535</v>
      </c>
      <c r="C249" s="29" t="s">
        <v>2</v>
      </c>
      <c r="D249" s="16" t="s">
        <v>56</v>
      </c>
      <c r="E249" s="17">
        <v>142.88</v>
      </c>
      <c r="F249" s="84" t="s">
        <v>90</v>
      </c>
      <c r="G249" s="35" t="s">
        <v>91</v>
      </c>
      <c r="H249" s="36">
        <v>10</v>
      </c>
      <c r="I249" s="37">
        <v>83.15616</v>
      </c>
      <c r="J249" s="37">
        <v>13.85936</v>
      </c>
      <c r="K249" s="37">
        <f t="shared" si="9"/>
        <v>97.01552</v>
      </c>
      <c r="L249" s="37">
        <f t="shared" si="10"/>
        <v>45.86448</v>
      </c>
      <c r="M249" s="113">
        <v>0.03</v>
      </c>
      <c r="N249" s="114">
        <f t="shared" si="11"/>
        <v>4.2864</v>
      </c>
      <c r="O249" s="115" t="s">
        <v>92</v>
      </c>
    </row>
    <row r="250" s="92" customFormat="1" spans="1:15">
      <c r="A250" s="13" t="s">
        <v>536</v>
      </c>
      <c r="B250" s="27" t="s">
        <v>340</v>
      </c>
      <c r="C250" s="29" t="s">
        <v>2</v>
      </c>
      <c r="D250" s="16" t="s">
        <v>56</v>
      </c>
      <c r="E250" s="17">
        <v>2539.68</v>
      </c>
      <c r="F250" s="84" t="s">
        <v>90</v>
      </c>
      <c r="G250" s="35" t="s">
        <v>91</v>
      </c>
      <c r="H250" s="36">
        <v>10</v>
      </c>
      <c r="I250" s="37">
        <v>1478.09376</v>
      </c>
      <c r="J250" s="37">
        <v>246.34896</v>
      </c>
      <c r="K250" s="37">
        <f t="shared" si="9"/>
        <v>1724.44272</v>
      </c>
      <c r="L250" s="37">
        <f t="shared" si="10"/>
        <v>815.23728</v>
      </c>
      <c r="M250" s="113">
        <v>0.03</v>
      </c>
      <c r="N250" s="114">
        <f t="shared" si="11"/>
        <v>76.1904</v>
      </c>
      <c r="O250" s="115" t="s">
        <v>92</v>
      </c>
    </row>
    <row r="251" s="92" customFormat="1" spans="1:15">
      <c r="A251" s="13" t="s">
        <v>537</v>
      </c>
      <c r="B251" s="27" t="s">
        <v>538</v>
      </c>
      <c r="C251" s="29" t="s">
        <v>2</v>
      </c>
      <c r="D251" s="16" t="s">
        <v>56</v>
      </c>
      <c r="E251" s="17">
        <v>1778.14</v>
      </c>
      <c r="F251" s="84" t="s">
        <v>90</v>
      </c>
      <c r="G251" s="35" t="s">
        <v>91</v>
      </c>
      <c r="H251" s="36">
        <v>10</v>
      </c>
      <c r="I251" s="37">
        <v>1034.87748</v>
      </c>
      <c r="J251" s="37">
        <v>172.47958</v>
      </c>
      <c r="K251" s="37">
        <f t="shared" si="9"/>
        <v>1207.35706</v>
      </c>
      <c r="L251" s="37">
        <f t="shared" si="10"/>
        <v>570.78294</v>
      </c>
      <c r="M251" s="113">
        <v>0.03</v>
      </c>
      <c r="N251" s="114">
        <f t="shared" si="11"/>
        <v>53.3442</v>
      </c>
      <c r="O251" s="115" t="s">
        <v>92</v>
      </c>
    </row>
    <row r="252" s="92" customFormat="1" spans="1:15">
      <c r="A252" s="13" t="s">
        <v>539</v>
      </c>
      <c r="B252" s="27" t="s">
        <v>315</v>
      </c>
      <c r="C252" s="29" t="s">
        <v>2</v>
      </c>
      <c r="D252" s="16" t="s">
        <v>56</v>
      </c>
      <c r="E252" s="17">
        <v>4768.47</v>
      </c>
      <c r="F252" s="84" t="s">
        <v>90</v>
      </c>
      <c r="G252" s="35" t="s">
        <v>91</v>
      </c>
      <c r="H252" s="36">
        <v>10</v>
      </c>
      <c r="I252" s="37">
        <v>2775.24954</v>
      </c>
      <c r="J252" s="37">
        <v>462.54159</v>
      </c>
      <c r="K252" s="37">
        <f t="shared" si="9"/>
        <v>3237.79113</v>
      </c>
      <c r="L252" s="37">
        <f t="shared" si="10"/>
        <v>1530.67887</v>
      </c>
      <c r="M252" s="113">
        <v>0.03</v>
      </c>
      <c r="N252" s="114">
        <f t="shared" si="11"/>
        <v>143.0541</v>
      </c>
      <c r="O252" s="115" t="s">
        <v>92</v>
      </c>
    </row>
    <row r="253" s="92" customFormat="1" spans="1:15">
      <c r="A253" s="13" t="s">
        <v>540</v>
      </c>
      <c r="B253" s="27" t="s">
        <v>479</v>
      </c>
      <c r="C253" s="29" t="s">
        <v>2</v>
      </c>
      <c r="D253" s="16" t="s">
        <v>56</v>
      </c>
      <c r="E253" s="17">
        <v>513.49</v>
      </c>
      <c r="F253" s="84" t="s">
        <v>90</v>
      </c>
      <c r="G253" s="35" t="s">
        <v>91</v>
      </c>
      <c r="H253" s="36">
        <v>10</v>
      </c>
      <c r="I253" s="37">
        <v>298.85118</v>
      </c>
      <c r="J253" s="37">
        <v>49.80853</v>
      </c>
      <c r="K253" s="37">
        <f t="shared" si="9"/>
        <v>348.65971</v>
      </c>
      <c r="L253" s="37">
        <f t="shared" si="10"/>
        <v>164.83029</v>
      </c>
      <c r="M253" s="113">
        <v>0.03</v>
      </c>
      <c r="N253" s="114">
        <f t="shared" si="11"/>
        <v>15.4047</v>
      </c>
      <c r="O253" s="115" t="s">
        <v>92</v>
      </c>
    </row>
    <row r="254" s="92" customFormat="1" spans="1:15">
      <c r="A254" s="13" t="s">
        <v>541</v>
      </c>
      <c r="B254" s="27" t="s">
        <v>542</v>
      </c>
      <c r="C254" s="29" t="s">
        <v>2</v>
      </c>
      <c r="D254" s="16" t="s">
        <v>56</v>
      </c>
      <c r="E254" s="17">
        <v>56.85</v>
      </c>
      <c r="F254" s="84" t="s">
        <v>90</v>
      </c>
      <c r="G254" s="35" t="s">
        <v>91</v>
      </c>
      <c r="H254" s="36">
        <v>10</v>
      </c>
      <c r="I254" s="37">
        <v>33.0867</v>
      </c>
      <c r="J254" s="37">
        <v>5.51445</v>
      </c>
      <c r="K254" s="37">
        <f t="shared" si="9"/>
        <v>38.60115</v>
      </c>
      <c r="L254" s="37">
        <f t="shared" si="10"/>
        <v>18.24885</v>
      </c>
      <c r="M254" s="113">
        <v>0.03</v>
      </c>
      <c r="N254" s="114">
        <f t="shared" si="11"/>
        <v>1.7055</v>
      </c>
      <c r="O254" s="115" t="s">
        <v>92</v>
      </c>
    </row>
    <row r="255" s="92" customFormat="1" spans="1:15">
      <c r="A255" s="13" t="s">
        <v>543</v>
      </c>
      <c r="B255" s="27" t="s">
        <v>544</v>
      </c>
      <c r="C255" s="29" t="s">
        <v>2</v>
      </c>
      <c r="D255" s="16" t="s">
        <v>56</v>
      </c>
      <c r="E255" s="17">
        <v>199.57</v>
      </c>
      <c r="F255" s="84" t="s">
        <v>90</v>
      </c>
      <c r="G255" s="35" t="s">
        <v>91</v>
      </c>
      <c r="H255" s="36">
        <v>10</v>
      </c>
      <c r="I255" s="37">
        <v>116.14974</v>
      </c>
      <c r="J255" s="37">
        <v>19.35829</v>
      </c>
      <c r="K255" s="37">
        <f t="shared" si="9"/>
        <v>135.50803</v>
      </c>
      <c r="L255" s="37">
        <f t="shared" si="10"/>
        <v>64.06197</v>
      </c>
      <c r="M255" s="113">
        <v>0.03</v>
      </c>
      <c r="N255" s="114">
        <f t="shared" si="11"/>
        <v>5.9871</v>
      </c>
      <c r="O255" s="115" t="s">
        <v>92</v>
      </c>
    </row>
    <row r="256" s="92" customFormat="1" spans="1:15">
      <c r="A256" s="13" t="s">
        <v>545</v>
      </c>
      <c r="B256" s="27" t="s">
        <v>512</v>
      </c>
      <c r="C256" s="29" t="s">
        <v>2</v>
      </c>
      <c r="D256" s="16" t="s">
        <v>56</v>
      </c>
      <c r="E256" s="17">
        <v>116.65</v>
      </c>
      <c r="F256" s="84" t="s">
        <v>90</v>
      </c>
      <c r="G256" s="35" t="s">
        <v>91</v>
      </c>
      <c r="H256" s="36">
        <v>10</v>
      </c>
      <c r="I256" s="37">
        <v>67.8903</v>
      </c>
      <c r="J256" s="37">
        <v>11.31505</v>
      </c>
      <c r="K256" s="37">
        <f t="shared" si="9"/>
        <v>79.20535</v>
      </c>
      <c r="L256" s="37">
        <f t="shared" si="10"/>
        <v>37.44465</v>
      </c>
      <c r="M256" s="113">
        <v>0.03</v>
      </c>
      <c r="N256" s="114">
        <f t="shared" si="11"/>
        <v>3.4995</v>
      </c>
      <c r="O256" s="115" t="s">
        <v>92</v>
      </c>
    </row>
    <row r="257" s="92" customFormat="1" spans="1:15">
      <c r="A257" s="13" t="s">
        <v>546</v>
      </c>
      <c r="B257" s="27" t="s">
        <v>547</v>
      </c>
      <c r="C257" s="29" t="s">
        <v>2</v>
      </c>
      <c r="D257" s="16" t="s">
        <v>56</v>
      </c>
      <c r="E257" s="17">
        <v>482.08</v>
      </c>
      <c r="F257" s="84" t="s">
        <v>90</v>
      </c>
      <c r="G257" s="35" t="s">
        <v>91</v>
      </c>
      <c r="H257" s="36">
        <v>10</v>
      </c>
      <c r="I257" s="37">
        <v>280.57056</v>
      </c>
      <c r="J257" s="37">
        <v>46.76176</v>
      </c>
      <c r="K257" s="37">
        <f t="shared" si="9"/>
        <v>327.33232</v>
      </c>
      <c r="L257" s="37">
        <f t="shared" si="10"/>
        <v>154.74768</v>
      </c>
      <c r="M257" s="113">
        <v>0.03</v>
      </c>
      <c r="N257" s="114">
        <f t="shared" si="11"/>
        <v>14.4624</v>
      </c>
      <c r="O257" s="115" t="s">
        <v>92</v>
      </c>
    </row>
    <row r="258" s="92" customFormat="1" spans="1:15">
      <c r="A258" s="13" t="s">
        <v>548</v>
      </c>
      <c r="B258" s="27" t="s">
        <v>214</v>
      </c>
      <c r="C258" s="29" t="s">
        <v>2</v>
      </c>
      <c r="D258" s="16" t="s">
        <v>56</v>
      </c>
      <c r="E258" s="17">
        <v>90.62</v>
      </c>
      <c r="F258" s="84" t="s">
        <v>90</v>
      </c>
      <c r="G258" s="35" t="s">
        <v>91</v>
      </c>
      <c r="H258" s="36">
        <v>10</v>
      </c>
      <c r="I258" s="37">
        <v>52.74084</v>
      </c>
      <c r="J258" s="37">
        <v>8.79014</v>
      </c>
      <c r="K258" s="37">
        <f t="shared" si="9"/>
        <v>61.53098</v>
      </c>
      <c r="L258" s="37">
        <f t="shared" si="10"/>
        <v>29.08902</v>
      </c>
      <c r="M258" s="113">
        <v>0.03</v>
      </c>
      <c r="N258" s="114">
        <f t="shared" si="11"/>
        <v>2.7186</v>
      </c>
      <c r="O258" s="115" t="s">
        <v>92</v>
      </c>
    </row>
    <row r="259" s="92" customFormat="1" spans="1:15">
      <c r="A259" s="13" t="s">
        <v>549</v>
      </c>
      <c r="B259" s="27" t="s">
        <v>550</v>
      </c>
      <c r="C259" s="29" t="s">
        <v>2</v>
      </c>
      <c r="D259" s="16" t="s">
        <v>56</v>
      </c>
      <c r="E259" s="17">
        <v>197.19</v>
      </c>
      <c r="F259" s="84" t="s">
        <v>90</v>
      </c>
      <c r="G259" s="35" t="s">
        <v>91</v>
      </c>
      <c r="H259" s="36">
        <v>10</v>
      </c>
      <c r="I259" s="37">
        <v>114.76458</v>
      </c>
      <c r="J259" s="37">
        <v>19.12743</v>
      </c>
      <c r="K259" s="37">
        <f t="shared" si="9"/>
        <v>133.89201</v>
      </c>
      <c r="L259" s="37">
        <f t="shared" si="10"/>
        <v>63.29799</v>
      </c>
      <c r="M259" s="113">
        <v>0.03</v>
      </c>
      <c r="N259" s="114">
        <f t="shared" si="11"/>
        <v>5.9157</v>
      </c>
      <c r="O259" s="115" t="s">
        <v>92</v>
      </c>
    </row>
    <row r="260" s="92" customFormat="1" spans="1:15">
      <c r="A260" s="13" t="s">
        <v>551</v>
      </c>
      <c r="B260" s="27" t="s">
        <v>552</v>
      </c>
      <c r="C260" s="29" t="s">
        <v>2</v>
      </c>
      <c r="D260" s="16" t="s">
        <v>56</v>
      </c>
      <c r="E260" s="17">
        <v>93.59</v>
      </c>
      <c r="F260" s="84" t="s">
        <v>90</v>
      </c>
      <c r="G260" s="35" t="s">
        <v>91</v>
      </c>
      <c r="H260" s="36">
        <v>10</v>
      </c>
      <c r="I260" s="37">
        <v>54.46938</v>
      </c>
      <c r="J260" s="37">
        <v>9.07823</v>
      </c>
      <c r="K260" s="37">
        <f t="shared" si="9"/>
        <v>63.54761</v>
      </c>
      <c r="L260" s="37">
        <f t="shared" si="10"/>
        <v>30.04239</v>
      </c>
      <c r="M260" s="113">
        <v>0.03</v>
      </c>
      <c r="N260" s="114">
        <f t="shared" si="11"/>
        <v>2.8077</v>
      </c>
      <c r="O260" s="115" t="s">
        <v>92</v>
      </c>
    </row>
    <row r="261" s="92" customFormat="1" spans="1:15">
      <c r="A261" s="13" t="s">
        <v>553</v>
      </c>
      <c r="B261" s="27" t="s">
        <v>554</v>
      </c>
      <c r="C261" s="29" t="s">
        <v>2</v>
      </c>
      <c r="D261" s="16" t="s">
        <v>56</v>
      </c>
      <c r="E261" s="17">
        <v>167.04</v>
      </c>
      <c r="F261" s="84" t="s">
        <v>90</v>
      </c>
      <c r="G261" s="35" t="s">
        <v>91</v>
      </c>
      <c r="H261" s="36">
        <v>10</v>
      </c>
      <c r="I261" s="37">
        <v>97.21728</v>
      </c>
      <c r="J261" s="37">
        <v>16.20288</v>
      </c>
      <c r="K261" s="37">
        <f t="shared" ref="K261:K324" si="12">I261+J261</f>
        <v>113.42016</v>
      </c>
      <c r="L261" s="37">
        <f t="shared" ref="L261:L324" si="13">E261-K261</f>
        <v>53.61984</v>
      </c>
      <c r="M261" s="113">
        <v>0.03</v>
      </c>
      <c r="N261" s="114">
        <f t="shared" ref="N261:N324" si="14">E261*M261</f>
        <v>5.0112</v>
      </c>
      <c r="O261" s="115" t="s">
        <v>92</v>
      </c>
    </row>
    <row r="262" s="92" customFormat="1" spans="1:15">
      <c r="A262" s="13" t="s">
        <v>555</v>
      </c>
      <c r="B262" s="27" t="s">
        <v>556</v>
      </c>
      <c r="C262" s="29" t="s">
        <v>2</v>
      </c>
      <c r="D262" s="16" t="s">
        <v>56</v>
      </c>
      <c r="E262" s="17">
        <v>555.66</v>
      </c>
      <c r="F262" s="84" t="s">
        <v>90</v>
      </c>
      <c r="G262" s="35" t="s">
        <v>91</v>
      </c>
      <c r="H262" s="36">
        <v>10</v>
      </c>
      <c r="I262" s="37">
        <v>323.39412</v>
      </c>
      <c r="J262" s="37">
        <v>53.89902</v>
      </c>
      <c r="K262" s="37">
        <f t="shared" si="12"/>
        <v>377.29314</v>
      </c>
      <c r="L262" s="37">
        <f t="shared" si="13"/>
        <v>178.36686</v>
      </c>
      <c r="M262" s="113">
        <v>0.03</v>
      </c>
      <c r="N262" s="114">
        <f t="shared" si="14"/>
        <v>16.6698</v>
      </c>
      <c r="O262" s="115" t="s">
        <v>92</v>
      </c>
    </row>
    <row r="263" s="92" customFormat="1" spans="1:15">
      <c r="A263" s="13" t="s">
        <v>557</v>
      </c>
      <c r="B263" s="27" t="s">
        <v>558</v>
      </c>
      <c r="C263" s="29" t="s">
        <v>2</v>
      </c>
      <c r="D263" s="16" t="s">
        <v>56</v>
      </c>
      <c r="E263" s="17">
        <v>156.6</v>
      </c>
      <c r="F263" s="84" t="s">
        <v>90</v>
      </c>
      <c r="G263" s="35" t="s">
        <v>91</v>
      </c>
      <c r="H263" s="36">
        <v>10</v>
      </c>
      <c r="I263" s="37">
        <v>91.1412</v>
      </c>
      <c r="J263" s="37">
        <v>15.1902</v>
      </c>
      <c r="K263" s="37">
        <f t="shared" si="12"/>
        <v>106.3314</v>
      </c>
      <c r="L263" s="37">
        <f t="shared" si="13"/>
        <v>50.2686</v>
      </c>
      <c r="M263" s="113">
        <v>0.03</v>
      </c>
      <c r="N263" s="114">
        <f t="shared" si="14"/>
        <v>4.698</v>
      </c>
      <c r="O263" s="115" t="s">
        <v>92</v>
      </c>
    </row>
    <row r="264" s="92" customFormat="1" spans="1:15">
      <c r="A264" s="13" t="s">
        <v>559</v>
      </c>
      <c r="B264" s="27" t="s">
        <v>222</v>
      </c>
      <c r="C264" s="29" t="s">
        <v>2</v>
      </c>
      <c r="D264" s="16" t="s">
        <v>56</v>
      </c>
      <c r="E264" s="17">
        <v>52.53</v>
      </c>
      <c r="F264" s="84" t="s">
        <v>90</v>
      </c>
      <c r="G264" s="35" t="s">
        <v>91</v>
      </c>
      <c r="H264" s="36">
        <v>10</v>
      </c>
      <c r="I264" s="37">
        <v>30.57246</v>
      </c>
      <c r="J264" s="37">
        <v>5.09541</v>
      </c>
      <c r="K264" s="37">
        <f t="shared" si="12"/>
        <v>35.66787</v>
      </c>
      <c r="L264" s="37">
        <f t="shared" si="13"/>
        <v>16.86213</v>
      </c>
      <c r="M264" s="113">
        <v>0.03</v>
      </c>
      <c r="N264" s="114">
        <f t="shared" si="14"/>
        <v>1.5759</v>
      </c>
      <c r="O264" s="115" t="s">
        <v>92</v>
      </c>
    </row>
    <row r="265" s="92" customFormat="1" spans="1:15">
      <c r="A265" s="13" t="s">
        <v>560</v>
      </c>
      <c r="B265" s="27" t="s">
        <v>224</v>
      </c>
      <c r="C265" s="29" t="s">
        <v>2</v>
      </c>
      <c r="D265" s="16" t="s">
        <v>56</v>
      </c>
      <c r="E265" s="17">
        <v>150.48</v>
      </c>
      <c r="F265" s="84" t="s">
        <v>90</v>
      </c>
      <c r="G265" s="35" t="s">
        <v>91</v>
      </c>
      <c r="H265" s="36">
        <v>10</v>
      </c>
      <c r="I265" s="37">
        <v>87.57936</v>
      </c>
      <c r="J265" s="37">
        <v>14.59656</v>
      </c>
      <c r="K265" s="37">
        <f t="shared" si="12"/>
        <v>102.17592</v>
      </c>
      <c r="L265" s="37">
        <f t="shared" si="13"/>
        <v>48.30408</v>
      </c>
      <c r="M265" s="113">
        <v>0.03</v>
      </c>
      <c r="N265" s="114">
        <f t="shared" si="14"/>
        <v>4.5144</v>
      </c>
      <c r="O265" s="115" t="s">
        <v>92</v>
      </c>
    </row>
    <row r="266" s="92" customFormat="1" spans="1:15">
      <c r="A266" s="13" t="s">
        <v>561</v>
      </c>
      <c r="B266" s="27" t="s">
        <v>562</v>
      </c>
      <c r="C266" s="29" t="s">
        <v>2</v>
      </c>
      <c r="D266" s="16" t="s">
        <v>56</v>
      </c>
      <c r="E266" s="17">
        <v>301.5</v>
      </c>
      <c r="F266" s="84" t="s">
        <v>90</v>
      </c>
      <c r="G266" s="35" t="s">
        <v>91</v>
      </c>
      <c r="H266" s="36">
        <v>10</v>
      </c>
      <c r="I266" s="37">
        <v>175.473</v>
      </c>
      <c r="J266" s="37">
        <v>29.2455</v>
      </c>
      <c r="K266" s="37">
        <f t="shared" si="12"/>
        <v>204.7185</v>
      </c>
      <c r="L266" s="37">
        <f t="shared" si="13"/>
        <v>96.7815</v>
      </c>
      <c r="M266" s="113">
        <v>0.03</v>
      </c>
      <c r="N266" s="114">
        <f t="shared" si="14"/>
        <v>9.045</v>
      </c>
      <c r="O266" s="115" t="s">
        <v>92</v>
      </c>
    </row>
    <row r="267" s="92" customFormat="1" spans="1:15">
      <c r="A267" s="13" t="s">
        <v>563</v>
      </c>
      <c r="B267" s="27" t="s">
        <v>564</v>
      </c>
      <c r="C267" s="29" t="s">
        <v>2</v>
      </c>
      <c r="D267" s="16" t="s">
        <v>56</v>
      </c>
      <c r="E267" s="17">
        <v>106.28</v>
      </c>
      <c r="F267" s="84" t="s">
        <v>90</v>
      </c>
      <c r="G267" s="35" t="s">
        <v>91</v>
      </c>
      <c r="H267" s="36">
        <v>10</v>
      </c>
      <c r="I267" s="37">
        <v>61.85496</v>
      </c>
      <c r="J267" s="37">
        <v>10.30916</v>
      </c>
      <c r="K267" s="37">
        <f t="shared" si="12"/>
        <v>72.16412</v>
      </c>
      <c r="L267" s="37">
        <f t="shared" si="13"/>
        <v>34.11588</v>
      </c>
      <c r="M267" s="113">
        <v>0.03</v>
      </c>
      <c r="N267" s="114">
        <f t="shared" si="14"/>
        <v>3.1884</v>
      </c>
      <c r="O267" s="115" t="s">
        <v>92</v>
      </c>
    </row>
    <row r="268" s="92" customFormat="1" spans="1:15">
      <c r="A268" s="13" t="s">
        <v>565</v>
      </c>
      <c r="B268" s="27" t="s">
        <v>234</v>
      </c>
      <c r="C268" s="29" t="s">
        <v>2</v>
      </c>
      <c r="D268" s="16" t="s">
        <v>56</v>
      </c>
      <c r="E268" s="17">
        <v>363.79</v>
      </c>
      <c r="F268" s="84" t="s">
        <v>90</v>
      </c>
      <c r="G268" s="35" t="s">
        <v>91</v>
      </c>
      <c r="H268" s="36">
        <v>10</v>
      </c>
      <c r="I268" s="37">
        <v>211.72578</v>
      </c>
      <c r="J268" s="37">
        <v>35.28763</v>
      </c>
      <c r="K268" s="37">
        <f t="shared" si="12"/>
        <v>247.01341</v>
      </c>
      <c r="L268" s="37">
        <f t="shared" si="13"/>
        <v>116.77659</v>
      </c>
      <c r="M268" s="113">
        <v>0.03</v>
      </c>
      <c r="N268" s="114">
        <f t="shared" si="14"/>
        <v>10.9137</v>
      </c>
      <c r="O268" s="115" t="s">
        <v>92</v>
      </c>
    </row>
    <row r="269" s="92" customFormat="1" spans="1:15">
      <c r="A269" s="13" t="s">
        <v>566</v>
      </c>
      <c r="B269" s="27" t="s">
        <v>567</v>
      </c>
      <c r="C269" s="29" t="s">
        <v>2</v>
      </c>
      <c r="D269" s="16" t="s">
        <v>56</v>
      </c>
      <c r="E269" s="17">
        <v>199.05</v>
      </c>
      <c r="F269" s="84" t="s">
        <v>90</v>
      </c>
      <c r="G269" s="35" t="s">
        <v>91</v>
      </c>
      <c r="H269" s="36">
        <v>10</v>
      </c>
      <c r="I269" s="37">
        <v>115.8471</v>
      </c>
      <c r="J269" s="37">
        <v>19.30785</v>
      </c>
      <c r="K269" s="37">
        <f t="shared" si="12"/>
        <v>135.15495</v>
      </c>
      <c r="L269" s="37">
        <f t="shared" si="13"/>
        <v>63.89505</v>
      </c>
      <c r="M269" s="113">
        <v>0.03</v>
      </c>
      <c r="N269" s="114">
        <f t="shared" si="14"/>
        <v>5.9715</v>
      </c>
      <c r="O269" s="115" t="s">
        <v>92</v>
      </c>
    </row>
    <row r="270" s="92" customFormat="1" spans="1:15">
      <c r="A270" s="13" t="s">
        <v>568</v>
      </c>
      <c r="B270" s="27" t="s">
        <v>569</v>
      </c>
      <c r="C270" s="29" t="s">
        <v>2</v>
      </c>
      <c r="D270" s="16" t="s">
        <v>56</v>
      </c>
      <c r="E270" s="17">
        <v>132.39</v>
      </c>
      <c r="F270" s="84" t="s">
        <v>90</v>
      </c>
      <c r="G270" s="35" t="s">
        <v>91</v>
      </c>
      <c r="H270" s="36">
        <v>10</v>
      </c>
      <c r="I270" s="37">
        <v>77.05098</v>
      </c>
      <c r="J270" s="37">
        <v>12.84183</v>
      </c>
      <c r="K270" s="37">
        <f t="shared" si="12"/>
        <v>89.89281</v>
      </c>
      <c r="L270" s="37">
        <f t="shared" si="13"/>
        <v>42.49719</v>
      </c>
      <c r="M270" s="113">
        <v>0.03</v>
      </c>
      <c r="N270" s="114">
        <f t="shared" si="14"/>
        <v>3.9717</v>
      </c>
      <c r="O270" s="115" t="s">
        <v>92</v>
      </c>
    </row>
    <row r="271" s="92" customFormat="1" spans="1:15">
      <c r="A271" s="13" t="s">
        <v>570</v>
      </c>
      <c r="B271" s="27" t="s">
        <v>236</v>
      </c>
      <c r="C271" s="29" t="s">
        <v>2</v>
      </c>
      <c r="D271" s="16" t="s">
        <v>56</v>
      </c>
      <c r="E271" s="17">
        <v>30.73</v>
      </c>
      <c r="F271" s="84" t="s">
        <v>90</v>
      </c>
      <c r="G271" s="35" t="s">
        <v>91</v>
      </c>
      <c r="H271" s="36">
        <v>10</v>
      </c>
      <c r="I271" s="37">
        <v>17.88486</v>
      </c>
      <c r="J271" s="37">
        <v>2.98081</v>
      </c>
      <c r="K271" s="37">
        <f t="shared" si="12"/>
        <v>20.86567</v>
      </c>
      <c r="L271" s="37">
        <f t="shared" si="13"/>
        <v>9.86433</v>
      </c>
      <c r="M271" s="113">
        <v>0.03</v>
      </c>
      <c r="N271" s="114">
        <f t="shared" si="14"/>
        <v>0.9219</v>
      </c>
      <c r="O271" s="115" t="s">
        <v>92</v>
      </c>
    </row>
    <row r="272" s="92" customFormat="1" spans="1:15">
      <c r="A272" s="13" t="s">
        <v>571</v>
      </c>
      <c r="B272" s="27" t="s">
        <v>238</v>
      </c>
      <c r="C272" s="29" t="s">
        <v>2</v>
      </c>
      <c r="D272" s="16" t="s">
        <v>56</v>
      </c>
      <c r="E272" s="17">
        <v>65.62</v>
      </c>
      <c r="F272" s="84" t="s">
        <v>90</v>
      </c>
      <c r="G272" s="35" t="s">
        <v>91</v>
      </c>
      <c r="H272" s="36">
        <v>10</v>
      </c>
      <c r="I272" s="37">
        <v>38.19084</v>
      </c>
      <c r="J272" s="37">
        <v>6.36514</v>
      </c>
      <c r="K272" s="37">
        <f t="shared" si="12"/>
        <v>44.55598</v>
      </c>
      <c r="L272" s="37">
        <f t="shared" si="13"/>
        <v>21.06402</v>
      </c>
      <c r="M272" s="113">
        <v>0.03</v>
      </c>
      <c r="N272" s="114">
        <f t="shared" si="14"/>
        <v>1.9686</v>
      </c>
      <c r="O272" s="115" t="s">
        <v>92</v>
      </c>
    </row>
    <row r="273" s="92" customFormat="1" spans="1:15">
      <c r="A273" s="13" t="s">
        <v>572</v>
      </c>
      <c r="B273" s="27" t="s">
        <v>258</v>
      </c>
      <c r="C273" s="29" t="s">
        <v>2</v>
      </c>
      <c r="D273" s="16" t="s">
        <v>56</v>
      </c>
      <c r="E273" s="17">
        <v>137.48</v>
      </c>
      <c r="F273" s="84" t="s">
        <v>90</v>
      </c>
      <c r="G273" s="35" t="s">
        <v>91</v>
      </c>
      <c r="H273" s="36">
        <v>10</v>
      </c>
      <c r="I273" s="37">
        <v>80.01336</v>
      </c>
      <c r="J273" s="37">
        <v>13.33556</v>
      </c>
      <c r="K273" s="37">
        <f t="shared" si="12"/>
        <v>93.34892</v>
      </c>
      <c r="L273" s="37">
        <f t="shared" si="13"/>
        <v>44.13108</v>
      </c>
      <c r="M273" s="113">
        <v>0.03</v>
      </c>
      <c r="N273" s="114">
        <f t="shared" si="14"/>
        <v>4.1244</v>
      </c>
      <c r="O273" s="115" t="s">
        <v>92</v>
      </c>
    </row>
    <row r="274" s="92" customFormat="1" spans="1:15">
      <c r="A274" s="13" t="s">
        <v>573</v>
      </c>
      <c r="B274" s="27" t="s">
        <v>260</v>
      </c>
      <c r="C274" s="29" t="s">
        <v>2</v>
      </c>
      <c r="D274" s="16" t="s">
        <v>56</v>
      </c>
      <c r="E274" s="17">
        <v>1953.6</v>
      </c>
      <c r="F274" s="84" t="s">
        <v>90</v>
      </c>
      <c r="G274" s="35" t="s">
        <v>91</v>
      </c>
      <c r="H274" s="36">
        <v>10</v>
      </c>
      <c r="I274" s="37">
        <v>1136.9952</v>
      </c>
      <c r="J274" s="37">
        <v>189.4992</v>
      </c>
      <c r="K274" s="37">
        <f t="shared" si="12"/>
        <v>1326.4944</v>
      </c>
      <c r="L274" s="37">
        <f t="shared" si="13"/>
        <v>627.1056</v>
      </c>
      <c r="M274" s="113">
        <v>0.03</v>
      </c>
      <c r="N274" s="114">
        <f t="shared" si="14"/>
        <v>58.608</v>
      </c>
      <c r="O274" s="115" t="s">
        <v>92</v>
      </c>
    </row>
    <row r="275" s="92" customFormat="1" spans="1:15">
      <c r="A275" s="13" t="s">
        <v>574</v>
      </c>
      <c r="B275" s="27" t="s">
        <v>262</v>
      </c>
      <c r="C275" s="29" t="s">
        <v>2</v>
      </c>
      <c r="D275" s="16" t="s">
        <v>56</v>
      </c>
      <c r="E275" s="17">
        <v>844.05</v>
      </c>
      <c r="F275" s="84" t="s">
        <v>90</v>
      </c>
      <c r="G275" s="35" t="s">
        <v>91</v>
      </c>
      <c r="H275" s="36">
        <v>10</v>
      </c>
      <c r="I275" s="37">
        <v>491.2371</v>
      </c>
      <c r="J275" s="37">
        <v>81.87285</v>
      </c>
      <c r="K275" s="37">
        <f t="shared" si="12"/>
        <v>573.10995</v>
      </c>
      <c r="L275" s="37">
        <f t="shared" si="13"/>
        <v>270.94005</v>
      </c>
      <c r="M275" s="113">
        <v>0.03</v>
      </c>
      <c r="N275" s="114">
        <f t="shared" si="14"/>
        <v>25.3215</v>
      </c>
      <c r="O275" s="115" t="s">
        <v>92</v>
      </c>
    </row>
    <row r="276" s="92" customFormat="1" spans="1:15">
      <c r="A276" s="13" t="s">
        <v>575</v>
      </c>
      <c r="B276" s="27" t="s">
        <v>576</v>
      </c>
      <c r="C276" s="29" t="s">
        <v>2</v>
      </c>
      <c r="D276" s="16" t="s">
        <v>58</v>
      </c>
      <c r="E276" s="17">
        <v>11214.72</v>
      </c>
      <c r="F276" s="84" t="s">
        <v>90</v>
      </c>
      <c r="G276" s="35" t="s">
        <v>91</v>
      </c>
      <c r="H276" s="36">
        <v>10</v>
      </c>
      <c r="I276" s="37">
        <v>6526.96704</v>
      </c>
      <c r="J276" s="37">
        <v>1087.82784</v>
      </c>
      <c r="K276" s="37">
        <f t="shared" si="12"/>
        <v>7614.79488</v>
      </c>
      <c r="L276" s="37">
        <f t="shared" si="13"/>
        <v>3599.92512</v>
      </c>
      <c r="M276" s="113">
        <v>0.03</v>
      </c>
      <c r="N276" s="114">
        <f t="shared" si="14"/>
        <v>336.4416</v>
      </c>
      <c r="O276" s="115" t="s">
        <v>92</v>
      </c>
    </row>
    <row r="277" s="92" customFormat="1" spans="1:15">
      <c r="A277" s="13" t="s">
        <v>577</v>
      </c>
      <c r="B277" s="27" t="s">
        <v>578</v>
      </c>
      <c r="C277" s="29" t="s">
        <v>2</v>
      </c>
      <c r="D277" s="16" t="s">
        <v>58</v>
      </c>
      <c r="E277" s="17">
        <v>2707.2</v>
      </c>
      <c r="F277" s="84" t="s">
        <v>90</v>
      </c>
      <c r="G277" s="35" t="s">
        <v>91</v>
      </c>
      <c r="H277" s="36">
        <v>10</v>
      </c>
      <c r="I277" s="37">
        <v>1575.5904</v>
      </c>
      <c r="J277" s="37">
        <v>262.5984</v>
      </c>
      <c r="K277" s="37">
        <f t="shared" si="12"/>
        <v>1838.1888</v>
      </c>
      <c r="L277" s="37">
        <f t="shared" si="13"/>
        <v>869.0112</v>
      </c>
      <c r="M277" s="113">
        <v>0.03</v>
      </c>
      <c r="N277" s="114">
        <f t="shared" si="14"/>
        <v>81.216</v>
      </c>
      <c r="O277" s="115" t="s">
        <v>92</v>
      </c>
    </row>
    <row r="278" s="92" customFormat="1" spans="1:15">
      <c r="A278" s="13" t="s">
        <v>579</v>
      </c>
      <c r="B278" s="27" t="s">
        <v>580</v>
      </c>
      <c r="C278" s="29" t="s">
        <v>2</v>
      </c>
      <c r="D278" s="16" t="s">
        <v>58</v>
      </c>
      <c r="E278" s="17">
        <v>16699.82</v>
      </c>
      <c r="F278" s="84" t="s">
        <v>90</v>
      </c>
      <c r="G278" s="35" t="s">
        <v>91</v>
      </c>
      <c r="H278" s="36">
        <v>10</v>
      </c>
      <c r="I278" s="37">
        <v>9719.29524</v>
      </c>
      <c r="J278" s="37">
        <v>1619.88254</v>
      </c>
      <c r="K278" s="37">
        <f t="shared" si="12"/>
        <v>11339.17778</v>
      </c>
      <c r="L278" s="37">
        <f t="shared" si="13"/>
        <v>5360.64222</v>
      </c>
      <c r="M278" s="113">
        <v>0.03</v>
      </c>
      <c r="N278" s="114">
        <f t="shared" si="14"/>
        <v>500.9946</v>
      </c>
      <c r="O278" s="115" t="s">
        <v>92</v>
      </c>
    </row>
    <row r="279" s="92" customFormat="1" spans="1:15">
      <c r="A279" s="13" t="s">
        <v>581</v>
      </c>
      <c r="B279" s="27" t="s">
        <v>147</v>
      </c>
      <c r="C279" s="29" t="s">
        <v>2</v>
      </c>
      <c r="D279" s="16" t="s">
        <v>58</v>
      </c>
      <c r="E279" s="17">
        <v>5299.04</v>
      </c>
      <c r="F279" s="84" t="s">
        <v>90</v>
      </c>
      <c r="G279" s="35" t="s">
        <v>91</v>
      </c>
      <c r="H279" s="36">
        <v>10</v>
      </c>
      <c r="I279" s="37">
        <v>3084.04128</v>
      </c>
      <c r="J279" s="37">
        <v>514.00688</v>
      </c>
      <c r="K279" s="37">
        <f t="shared" si="12"/>
        <v>3598.04816</v>
      </c>
      <c r="L279" s="37">
        <f t="shared" si="13"/>
        <v>1700.99184</v>
      </c>
      <c r="M279" s="113">
        <v>0.03</v>
      </c>
      <c r="N279" s="114">
        <f t="shared" si="14"/>
        <v>158.9712</v>
      </c>
      <c r="O279" s="115" t="s">
        <v>92</v>
      </c>
    </row>
    <row r="280" s="92" customFormat="1" spans="1:15">
      <c r="A280" s="13" t="s">
        <v>582</v>
      </c>
      <c r="B280" s="27" t="s">
        <v>200</v>
      </c>
      <c r="C280" s="29" t="s">
        <v>2</v>
      </c>
      <c r="D280" s="16" t="s">
        <v>58</v>
      </c>
      <c r="E280" s="17">
        <v>12623.96</v>
      </c>
      <c r="F280" s="84" t="s">
        <v>90</v>
      </c>
      <c r="G280" s="35" t="s">
        <v>91</v>
      </c>
      <c r="H280" s="36">
        <v>10</v>
      </c>
      <c r="I280" s="37">
        <v>7347.14472</v>
      </c>
      <c r="J280" s="37">
        <v>1224.52412</v>
      </c>
      <c r="K280" s="37">
        <f t="shared" si="12"/>
        <v>8571.66884</v>
      </c>
      <c r="L280" s="37">
        <f t="shared" si="13"/>
        <v>4052.29116</v>
      </c>
      <c r="M280" s="113">
        <v>0.03</v>
      </c>
      <c r="N280" s="114">
        <f t="shared" si="14"/>
        <v>378.7188</v>
      </c>
      <c r="O280" s="115" t="s">
        <v>92</v>
      </c>
    </row>
    <row r="281" s="92" customFormat="1" spans="1:15">
      <c r="A281" s="13" t="s">
        <v>583</v>
      </c>
      <c r="B281" s="27" t="s">
        <v>584</v>
      </c>
      <c r="C281" s="29" t="s">
        <v>2</v>
      </c>
      <c r="D281" s="16" t="s">
        <v>58</v>
      </c>
      <c r="E281" s="17">
        <v>6042.17</v>
      </c>
      <c r="F281" s="84" t="s">
        <v>90</v>
      </c>
      <c r="G281" s="35" t="s">
        <v>91</v>
      </c>
      <c r="H281" s="36">
        <v>10</v>
      </c>
      <c r="I281" s="37">
        <v>3516.54294</v>
      </c>
      <c r="J281" s="37">
        <v>586.09049</v>
      </c>
      <c r="K281" s="37">
        <f t="shared" si="12"/>
        <v>4102.63343</v>
      </c>
      <c r="L281" s="37">
        <f t="shared" si="13"/>
        <v>1939.53657</v>
      </c>
      <c r="M281" s="113">
        <v>0.03</v>
      </c>
      <c r="N281" s="114">
        <f t="shared" si="14"/>
        <v>181.2651</v>
      </c>
      <c r="O281" s="115" t="s">
        <v>92</v>
      </c>
    </row>
    <row r="282" s="92" customFormat="1" spans="1:15">
      <c r="A282" s="13" t="s">
        <v>585</v>
      </c>
      <c r="B282" s="27" t="s">
        <v>586</v>
      </c>
      <c r="C282" s="29" t="s">
        <v>2</v>
      </c>
      <c r="D282" s="16" t="s">
        <v>58</v>
      </c>
      <c r="E282" s="17">
        <v>856.06</v>
      </c>
      <c r="F282" s="84" t="s">
        <v>90</v>
      </c>
      <c r="G282" s="35" t="s">
        <v>91</v>
      </c>
      <c r="H282" s="36">
        <v>10</v>
      </c>
      <c r="I282" s="37">
        <v>498.22692</v>
      </c>
      <c r="J282" s="37">
        <v>83.03782</v>
      </c>
      <c r="K282" s="37">
        <f t="shared" si="12"/>
        <v>581.26474</v>
      </c>
      <c r="L282" s="37">
        <f t="shared" si="13"/>
        <v>274.79526</v>
      </c>
      <c r="M282" s="113">
        <v>0.03</v>
      </c>
      <c r="N282" s="114">
        <f t="shared" si="14"/>
        <v>25.6818</v>
      </c>
      <c r="O282" s="115" t="s">
        <v>92</v>
      </c>
    </row>
    <row r="283" s="92" customFormat="1" spans="1:15">
      <c r="A283" s="13" t="s">
        <v>587</v>
      </c>
      <c r="B283" s="27" t="s">
        <v>588</v>
      </c>
      <c r="C283" s="29" t="s">
        <v>2</v>
      </c>
      <c r="D283" s="16" t="s">
        <v>58</v>
      </c>
      <c r="E283" s="17">
        <v>36961.68</v>
      </c>
      <c r="F283" s="84" t="s">
        <v>90</v>
      </c>
      <c r="G283" s="35" t="s">
        <v>91</v>
      </c>
      <c r="H283" s="36">
        <v>10</v>
      </c>
      <c r="I283" s="37">
        <v>21511.69776</v>
      </c>
      <c r="J283" s="37">
        <v>3585.28296</v>
      </c>
      <c r="K283" s="37">
        <f t="shared" si="12"/>
        <v>25096.98072</v>
      </c>
      <c r="L283" s="37">
        <f t="shared" si="13"/>
        <v>11864.69928</v>
      </c>
      <c r="M283" s="113">
        <v>0.03</v>
      </c>
      <c r="N283" s="114">
        <f t="shared" si="14"/>
        <v>1108.8504</v>
      </c>
      <c r="O283" s="115" t="s">
        <v>92</v>
      </c>
    </row>
    <row r="284" s="92" customFormat="1" spans="1:15">
      <c r="A284" s="13" t="s">
        <v>589</v>
      </c>
      <c r="B284" s="27" t="s">
        <v>590</v>
      </c>
      <c r="C284" s="29" t="s">
        <v>2</v>
      </c>
      <c r="D284" s="16" t="s">
        <v>59</v>
      </c>
      <c r="E284" s="17">
        <v>7594.82</v>
      </c>
      <c r="F284" s="84" t="s">
        <v>90</v>
      </c>
      <c r="G284" s="35" t="s">
        <v>91</v>
      </c>
      <c r="H284" s="36">
        <v>10</v>
      </c>
      <c r="I284" s="37">
        <v>4420.18524</v>
      </c>
      <c r="J284" s="37">
        <v>736.69754</v>
      </c>
      <c r="K284" s="37">
        <f t="shared" si="12"/>
        <v>5156.88278</v>
      </c>
      <c r="L284" s="37">
        <f t="shared" si="13"/>
        <v>2437.93722</v>
      </c>
      <c r="M284" s="113">
        <v>0.03</v>
      </c>
      <c r="N284" s="114">
        <f t="shared" si="14"/>
        <v>227.8446</v>
      </c>
      <c r="O284" s="115" t="s">
        <v>92</v>
      </c>
    </row>
    <row r="285" s="92" customFormat="1" spans="1:15">
      <c r="A285" s="13" t="s">
        <v>591</v>
      </c>
      <c r="B285" s="27" t="s">
        <v>340</v>
      </c>
      <c r="C285" s="29" t="s">
        <v>2</v>
      </c>
      <c r="D285" s="16" t="s">
        <v>59</v>
      </c>
      <c r="E285" s="17">
        <v>1823.36</v>
      </c>
      <c r="F285" s="84" t="s">
        <v>90</v>
      </c>
      <c r="G285" s="35" t="s">
        <v>91</v>
      </c>
      <c r="H285" s="36">
        <v>10</v>
      </c>
      <c r="I285" s="37">
        <v>1061.19552</v>
      </c>
      <c r="J285" s="37">
        <v>176.86592</v>
      </c>
      <c r="K285" s="37">
        <f t="shared" si="12"/>
        <v>1238.06144</v>
      </c>
      <c r="L285" s="37">
        <f t="shared" si="13"/>
        <v>585.29856</v>
      </c>
      <c r="M285" s="113">
        <v>0.03</v>
      </c>
      <c r="N285" s="114">
        <f t="shared" si="14"/>
        <v>54.7008</v>
      </c>
      <c r="O285" s="115" t="s">
        <v>92</v>
      </c>
    </row>
    <row r="286" s="92" customFormat="1" spans="1:15">
      <c r="A286" s="13" t="s">
        <v>592</v>
      </c>
      <c r="B286" s="27" t="s">
        <v>355</v>
      </c>
      <c r="C286" s="29" t="s">
        <v>2</v>
      </c>
      <c r="D286" s="16" t="s">
        <v>59</v>
      </c>
      <c r="E286" s="17">
        <v>254.04</v>
      </c>
      <c r="F286" s="84" t="s">
        <v>90</v>
      </c>
      <c r="G286" s="35" t="s">
        <v>91</v>
      </c>
      <c r="H286" s="36">
        <v>10</v>
      </c>
      <c r="I286" s="37">
        <v>147.85128</v>
      </c>
      <c r="J286" s="37">
        <v>24.64188</v>
      </c>
      <c r="K286" s="37">
        <f t="shared" si="12"/>
        <v>172.49316</v>
      </c>
      <c r="L286" s="37">
        <f t="shared" si="13"/>
        <v>81.54684</v>
      </c>
      <c r="M286" s="113">
        <v>0.03</v>
      </c>
      <c r="N286" s="114">
        <f t="shared" si="14"/>
        <v>7.6212</v>
      </c>
      <c r="O286" s="115" t="s">
        <v>92</v>
      </c>
    </row>
    <row r="287" s="92" customFormat="1" spans="1:15">
      <c r="A287" s="13" t="s">
        <v>593</v>
      </c>
      <c r="B287" s="27" t="s">
        <v>594</v>
      </c>
      <c r="C287" s="29" t="s">
        <v>2</v>
      </c>
      <c r="D287" s="16" t="s">
        <v>59</v>
      </c>
      <c r="E287" s="17">
        <v>399.1</v>
      </c>
      <c r="F287" s="84" t="s">
        <v>90</v>
      </c>
      <c r="G287" s="35" t="s">
        <v>91</v>
      </c>
      <c r="H287" s="36">
        <v>10</v>
      </c>
      <c r="I287" s="37">
        <v>232.2762</v>
      </c>
      <c r="J287" s="37">
        <v>38.7127</v>
      </c>
      <c r="K287" s="37">
        <f t="shared" si="12"/>
        <v>270.9889</v>
      </c>
      <c r="L287" s="37">
        <f t="shared" si="13"/>
        <v>128.1111</v>
      </c>
      <c r="M287" s="113">
        <v>0.03</v>
      </c>
      <c r="N287" s="114">
        <f t="shared" si="14"/>
        <v>11.973</v>
      </c>
      <c r="O287" s="115" t="s">
        <v>92</v>
      </c>
    </row>
    <row r="288" s="92" customFormat="1" spans="1:15">
      <c r="A288" s="13" t="s">
        <v>595</v>
      </c>
      <c r="B288" s="27" t="s">
        <v>596</v>
      </c>
      <c r="C288" s="29" t="s">
        <v>2</v>
      </c>
      <c r="D288" s="16" t="s">
        <v>59</v>
      </c>
      <c r="E288" s="17">
        <v>6941.13</v>
      </c>
      <c r="F288" s="84" t="s">
        <v>90</v>
      </c>
      <c r="G288" s="35" t="s">
        <v>91</v>
      </c>
      <c r="H288" s="36">
        <v>10</v>
      </c>
      <c r="I288" s="37">
        <v>4039.73766</v>
      </c>
      <c r="J288" s="37">
        <v>673.28961</v>
      </c>
      <c r="K288" s="37">
        <f t="shared" si="12"/>
        <v>4713.02727</v>
      </c>
      <c r="L288" s="37">
        <f t="shared" si="13"/>
        <v>2228.10273</v>
      </c>
      <c r="M288" s="113">
        <v>0.03</v>
      </c>
      <c r="N288" s="114">
        <f t="shared" si="14"/>
        <v>208.2339</v>
      </c>
      <c r="O288" s="115" t="s">
        <v>92</v>
      </c>
    </row>
    <row r="289" s="92" customFormat="1" spans="1:15">
      <c r="A289" s="13" t="s">
        <v>597</v>
      </c>
      <c r="B289" s="27" t="s">
        <v>598</v>
      </c>
      <c r="C289" s="29" t="s">
        <v>2</v>
      </c>
      <c r="D289" s="16" t="s">
        <v>59</v>
      </c>
      <c r="E289" s="17">
        <v>1042.84</v>
      </c>
      <c r="F289" s="84" t="s">
        <v>90</v>
      </c>
      <c r="G289" s="35" t="s">
        <v>91</v>
      </c>
      <c r="H289" s="36">
        <v>10</v>
      </c>
      <c r="I289" s="37">
        <v>606.93288</v>
      </c>
      <c r="J289" s="37">
        <v>101.15548</v>
      </c>
      <c r="K289" s="37">
        <f t="shared" si="12"/>
        <v>708.08836</v>
      </c>
      <c r="L289" s="37">
        <f t="shared" si="13"/>
        <v>334.75164</v>
      </c>
      <c r="M289" s="113">
        <v>0.03</v>
      </c>
      <c r="N289" s="114">
        <f t="shared" si="14"/>
        <v>31.2852</v>
      </c>
      <c r="O289" s="115" t="s">
        <v>92</v>
      </c>
    </row>
    <row r="290" s="92" customFormat="1" spans="1:15">
      <c r="A290" s="13" t="s">
        <v>599</v>
      </c>
      <c r="B290" s="27" t="s">
        <v>600</v>
      </c>
      <c r="C290" s="29" t="s">
        <v>2</v>
      </c>
      <c r="D290" s="16" t="s">
        <v>59</v>
      </c>
      <c r="E290" s="17">
        <v>3445.86</v>
      </c>
      <c r="F290" s="84" t="s">
        <v>90</v>
      </c>
      <c r="G290" s="35" t="s">
        <v>91</v>
      </c>
      <c r="H290" s="36">
        <v>10</v>
      </c>
      <c r="I290" s="37">
        <v>2005.49052</v>
      </c>
      <c r="J290" s="37">
        <v>334.24842</v>
      </c>
      <c r="K290" s="37">
        <f t="shared" si="12"/>
        <v>2339.73894</v>
      </c>
      <c r="L290" s="37">
        <f t="shared" si="13"/>
        <v>1106.12106</v>
      </c>
      <c r="M290" s="113">
        <v>0.03</v>
      </c>
      <c r="N290" s="114">
        <f t="shared" si="14"/>
        <v>103.3758</v>
      </c>
      <c r="O290" s="115" t="s">
        <v>92</v>
      </c>
    </row>
    <row r="291" s="92" customFormat="1" spans="1:15">
      <c r="A291" s="13" t="s">
        <v>601</v>
      </c>
      <c r="B291" s="27" t="s">
        <v>602</v>
      </c>
      <c r="C291" s="29" t="s">
        <v>2</v>
      </c>
      <c r="D291" s="16" t="s">
        <v>59</v>
      </c>
      <c r="E291" s="17">
        <v>6451.59</v>
      </c>
      <c r="F291" s="84" t="s">
        <v>90</v>
      </c>
      <c r="G291" s="35" t="s">
        <v>91</v>
      </c>
      <c r="H291" s="36">
        <v>10</v>
      </c>
      <c r="I291" s="37">
        <v>3754.82538</v>
      </c>
      <c r="J291" s="37">
        <v>625.80423</v>
      </c>
      <c r="K291" s="37">
        <f t="shared" si="12"/>
        <v>4380.62961</v>
      </c>
      <c r="L291" s="37">
        <f t="shared" si="13"/>
        <v>2070.96039</v>
      </c>
      <c r="M291" s="113">
        <v>0.03</v>
      </c>
      <c r="N291" s="114">
        <f t="shared" si="14"/>
        <v>193.5477</v>
      </c>
      <c r="O291" s="115" t="s">
        <v>92</v>
      </c>
    </row>
    <row r="292" s="92" customFormat="1" spans="1:15">
      <c r="A292" s="13" t="s">
        <v>603</v>
      </c>
      <c r="B292" s="27" t="s">
        <v>604</v>
      </c>
      <c r="C292" s="29" t="s">
        <v>2</v>
      </c>
      <c r="D292" s="16" t="s">
        <v>50</v>
      </c>
      <c r="E292" s="17">
        <v>1102.91</v>
      </c>
      <c r="F292" s="84" t="s">
        <v>90</v>
      </c>
      <c r="G292" s="35" t="s">
        <v>91</v>
      </c>
      <c r="H292" s="36">
        <v>10</v>
      </c>
      <c r="I292" s="37">
        <v>641.89362</v>
      </c>
      <c r="J292" s="37">
        <v>106.98227</v>
      </c>
      <c r="K292" s="37">
        <f t="shared" si="12"/>
        <v>748.87589</v>
      </c>
      <c r="L292" s="37">
        <f t="shared" si="13"/>
        <v>354.03411</v>
      </c>
      <c r="M292" s="113">
        <v>0.03</v>
      </c>
      <c r="N292" s="114">
        <f t="shared" si="14"/>
        <v>33.0873</v>
      </c>
      <c r="O292" s="115" t="s">
        <v>92</v>
      </c>
    </row>
    <row r="293" s="92" customFormat="1" spans="1:15">
      <c r="A293" s="13" t="s">
        <v>605</v>
      </c>
      <c r="B293" s="27" t="s">
        <v>606</v>
      </c>
      <c r="C293" s="29" t="s">
        <v>2</v>
      </c>
      <c r="D293" s="16" t="s">
        <v>50</v>
      </c>
      <c r="E293" s="17">
        <v>3247.03</v>
      </c>
      <c r="F293" s="84" t="s">
        <v>90</v>
      </c>
      <c r="G293" s="35" t="s">
        <v>91</v>
      </c>
      <c r="H293" s="36">
        <v>10</v>
      </c>
      <c r="I293" s="37">
        <v>1889.77146</v>
      </c>
      <c r="J293" s="37">
        <v>314.96191</v>
      </c>
      <c r="K293" s="37">
        <f t="shared" si="12"/>
        <v>2204.73337</v>
      </c>
      <c r="L293" s="37">
        <f t="shared" si="13"/>
        <v>1042.29663</v>
      </c>
      <c r="M293" s="113">
        <v>0.03</v>
      </c>
      <c r="N293" s="114">
        <f t="shared" si="14"/>
        <v>97.4109</v>
      </c>
      <c r="O293" s="115" t="s">
        <v>92</v>
      </c>
    </row>
    <row r="294" s="92" customFormat="1" spans="1:15">
      <c r="A294" s="13" t="s">
        <v>607</v>
      </c>
      <c r="B294" s="27" t="s">
        <v>119</v>
      </c>
      <c r="C294" s="29" t="s">
        <v>2</v>
      </c>
      <c r="D294" s="16" t="s">
        <v>50</v>
      </c>
      <c r="E294" s="17">
        <v>14839.36</v>
      </c>
      <c r="F294" s="84" t="s">
        <v>90</v>
      </c>
      <c r="G294" s="35" t="s">
        <v>91</v>
      </c>
      <c r="H294" s="36">
        <v>10</v>
      </c>
      <c r="I294" s="37">
        <v>8636.50752</v>
      </c>
      <c r="J294" s="37">
        <v>1439.41792</v>
      </c>
      <c r="K294" s="37">
        <f t="shared" si="12"/>
        <v>10075.92544</v>
      </c>
      <c r="L294" s="37">
        <f t="shared" si="13"/>
        <v>4763.43456</v>
      </c>
      <c r="M294" s="113">
        <v>0.03</v>
      </c>
      <c r="N294" s="114">
        <f t="shared" si="14"/>
        <v>445.1808</v>
      </c>
      <c r="O294" s="115" t="s">
        <v>92</v>
      </c>
    </row>
    <row r="295" s="92" customFormat="1" spans="1:15">
      <c r="A295" s="13" t="s">
        <v>608</v>
      </c>
      <c r="B295" s="27" t="s">
        <v>121</v>
      </c>
      <c r="C295" s="29" t="s">
        <v>2</v>
      </c>
      <c r="D295" s="16" t="s">
        <v>50</v>
      </c>
      <c r="E295" s="17">
        <v>66732.48</v>
      </c>
      <c r="F295" s="84" t="s">
        <v>90</v>
      </c>
      <c r="G295" s="35" t="s">
        <v>91</v>
      </c>
      <c r="H295" s="36">
        <v>10</v>
      </c>
      <c r="I295" s="37">
        <v>38838.30336</v>
      </c>
      <c r="J295" s="37">
        <v>6473.05056</v>
      </c>
      <c r="K295" s="37">
        <f t="shared" si="12"/>
        <v>45311.35392</v>
      </c>
      <c r="L295" s="37">
        <f t="shared" si="13"/>
        <v>21421.12608</v>
      </c>
      <c r="M295" s="113">
        <v>0.03</v>
      </c>
      <c r="N295" s="114">
        <f t="shared" si="14"/>
        <v>2001.9744</v>
      </c>
      <c r="O295" s="115" t="s">
        <v>92</v>
      </c>
    </row>
    <row r="296" s="92" customFormat="1" spans="1:15">
      <c r="A296" s="13" t="s">
        <v>609</v>
      </c>
      <c r="B296" s="27" t="s">
        <v>123</v>
      </c>
      <c r="C296" s="29" t="s">
        <v>2</v>
      </c>
      <c r="D296" s="16" t="s">
        <v>50</v>
      </c>
      <c r="E296" s="17">
        <v>8576.71</v>
      </c>
      <c r="F296" s="84" t="s">
        <v>90</v>
      </c>
      <c r="G296" s="35" t="s">
        <v>91</v>
      </c>
      <c r="H296" s="36">
        <v>10</v>
      </c>
      <c r="I296" s="37">
        <v>4991.64522</v>
      </c>
      <c r="J296" s="37">
        <v>831.94087</v>
      </c>
      <c r="K296" s="37">
        <f t="shared" si="12"/>
        <v>5823.58609</v>
      </c>
      <c r="L296" s="37">
        <f t="shared" si="13"/>
        <v>2753.12391</v>
      </c>
      <c r="M296" s="113">
        <v>0.03</v>
      </c>
      <c r="N296" s="114">
        <f t="shared" si="14"/>
        <v>257.3013</v>
      </c>
      <c r="O296" s="115" t="s">
        <v>92</v>
      </c>
    </row>
    <row r="297" s="92" customFormat="1" spans="1:15">
      <c r="A297" s="13" t="s">
        <v>610</v>
      </c>
      <c r="B297" s="27" t="s">
        <v>125</v>
      </c>
      <c r="C297" s="29" t="s">
        <v>2</v>
      </c>
      <c r="D297" s="16" t="s">
        <v>50</v>
      </c>
      <c r="E297" s="17">
        <v>34079.75</v>
      </c>
      <c r="F297" s="84" t="s">
        <v>90</v>
      </c>
      <c r="G297" s="35" t="s">
        <v>91</v>
      </c>
      <c r="H297" s="36">
        <v>10</v>
      </c>
      <c r="I297" s="37">
        <v>19834.4145</v>
      </c>
      <c r="J297" s="37">
        <v>3305.73575</v>
      </c>
      <c r="K297" s="37">
        <f t="shared" si="12"/>
        <v>23140.15025</v>
      </c>
      <c r="L297" s="37">
        <f t="shared" si="13"/>
        <v>10939.59975</v>
      </c>
      <c r="M297" s="113">
        <v>0.03</v>
      </c>
      <c r="N297" s="114">
        <f t="shared" si="14"/>
        <v>1022.3925</v>
      </c>
      <c r="O297" s="115" t="s">
        <v>92</v>
      </c>
    </row>
    <row r="298" s="92" customFormat="1" spans="1:15">
      <c r="A298" s="13" t="s">
        <v>611</v>
      </c>
      <c r="B298" s="27" t="s">
        <v>127</v>
      </c>
      <c r="C298" s="29" t="s">
        <v>2</v>
      </c>
      <c r="D298" s="16" t="s">
        <v>50</v>
      </c>
      <c r="E298" s="17">
        <v>16788.11</v>
      </c>
      <c r="F298" s="84" t="s">
        <v>90</v>
      </c>
      <c r="G298" s="35" t="s">
        <v>91</v>
      </c>
      <c r="H298" s="36">
        <v>10</v>
      </c>
      <c r="I298" s="37">
        <v>9770.68002</v>
      </c>
      <c r="J298" s="37">
        <v>1628.44667</v>
      </c>
      <c r="K298" s="37">
        <f t="shared" si="12"/>
        <v>11399.12669</v>
      </c>
      <c r="L298" s="37">
        <f t="shared" si="13"/>
        <v>5388.98331</v>
      </c>
      <c r="M298" s="113">
        <v>0.03</v>
      </c>
      <c r="N298" s="114">
        <f t="shared" si="14"/>
        <v>503.6433</v>
      </c>
      <c r="O298" s="115" t="s">
        <v>92</v>
      </c>
    </row>
    <row r="299" s="92" customFormat="1" spans="1:15">
      <c r="A299" s="13" t="s">
        <v>612</v>
      </c>
      <c r="B299" s="27" t="s">
        <v>613</v>
      </c>
      <c r="C299" s="29" t="s">
        <v>2</v>
      </c>
      <c r="D299" s="16" t="s">
        <v>24</v>
      </c>
      <c r="E299" s="17">
        <v>11591.71</v>
      </c>
      <c r="F299" s="84" t="s">
        <v>90</v>
      </c>
      <c r="G299" s="35" t="s">
        <v>91</v>
      </c>
      <c r="H299" s="36">
        <v>10</v>
      </c>
      <c r="I299" s="37">
        <v>6746.37522</v>
      </c>
      <c r="J299" s="37">
        <v>1124.39587</v>
      </c>
      <c r="K299" s="37">
        <f t="shared" si="12"/>
        <v>7870.77109</v>
      </c>
      <c r="L299" s="37">
        <f t="shared" si="13"/>
        <v>3720.93891</v>
      </c>
      <c r="M299" s="113">
        <v>0.03</v>
      </c>
      <c r="N299" s="114">
        <f t="shared" si="14"/>
        <v>347.7513</v>
      </c>
      <c r="O299" s="115" t="s">
        <v>92</v>
      </c>
    </row>
    <row r="300" s="92" customFormat="1" spans="1:15">
      <c r="A300" s="13" t="s">
        <v>614</v>
      </c>
      <c r="B300" s="27" t="s">
        <v>285</v>
      </c>
      <c r="C300" s="29" t="s">
        <v>2</v>
      </c>
      <c r="D300" s="16" t="s">
        <v>24</v>
      </c>
      <c r="E300" s="17">
        <v>3714.13</v>
      </c>
      <c r="F300" s="84" t="s">
        <v>90</v>
      </c>
      <c r="G300" s="35" t="s">
        <v>91</v>
      </c>
      <c r="H300" s="36">
        <v>10</v>
      </c>
      <c r="I300" s="37">
        <v>2161.62366</v>
      </c>
      <c r="J300" s="37">
        <v>360.27061</v>
      </c>
      <c r="K300" s="37">
        <f t="shared" si="12"/>
        <v>2521.89427</v>
      </c>
      <c r="L300" s="37">
        <f t="shared" si="13"/>
        <v>1192.23573</v>
      </c>
      <c r="M300" s="113">
        <v>0.03</v>
      </c>
      <c r="N300" s="114">
        <f t="shared" si="14"/>
        <v>111.4239</v>
      </c>
      <c r="O300" s="115" t="s">
        <v>92</v>
      </c>
    </row>
    <row r="301" s="92" customFormat="1" spans="1:15">
      <c r="A301" s="13" t="s">
        <v>615</v>
      </c>
      <c r="B301" s="27" t="s">
        <v>616</v>
      </c>
      <c r="C301" s="29" t="s">
        <v>2</v>
      </c>
      <c r="D301" s="16" t="s">
        <v>24</v>
      </c>
      <c r="E301" s="17">
        <v>9441.83</v>
      </c>
      <c r="F301" s="84" t="s">
        <v>90</v>
      </c>
      <c r="G301" s="35" t="s">
        <v>91</v>
      </c>
      <c r="H301" s="36">
        <v>10</v>
      </c>
      <c r="I301" s="37">
        <v>5495.14506</v>
      </c>
      <c r="J301" s="37">
        <v>915.85751</v>
      </c>
      <c r="K301" s="37">
        <f t="shared" si="12"/>
        <v>6411.00257</v>
      </c>
      <c r="L301" s="37">
        <f t="shared" si="13"/>
        <v>3030.82743</v>
      </c>
      <c r="M301" s="113">
        <v>0.03</v>
      </c>
      <c r="N301" s="114">
        <f t="shared" si="14"/>
        <v>283.2549</v>
      </c>
      <c r="O301" s="115" t="s">
        <v>92</v>
      </c>
    </row>
    <row r="302" s="92" customFormat="1" spans="1:15">
      <c r="A302" s="13" t="s">
        <v>617</v>
      </c>
      <c r="B302" s="27" t="s">
        <v>618</v>
      </c>
      <c r="C302" s="29" t="s">
        <v>2</v>
      </c>
      <c r="D302" s="16" t="s">
        <v>46</v>
      </c>
      <c r="E302" s="17">
        <v>248068.32</v>
      </c>
      <c r="F302" s="84" t="s">
        <v>90</v>
      </c>
      <c r="G302" s="35" t="s">
        <v>91</v>
      </c>
      <c r="H302" s="36">
        <v>10</v>
      </c>
      <c r="I302" s="37">
        <v>144375.76224</v>
      </c>
      <c r="J302" s="37">
        <v>24062.62704</v>
      </c>
      <c r="K302" s="37">
        <f t="shared" si="12"/>
        <v>168438.38928</v>
      </c>
      <c r="L302" s="37">
        <f t="shared" si="13"/>
        <v>79629.93072</v>
      </c>
      <c r="M302" s="113">
        <v>0.03</v>
      </c>
      <c r="N302" s="114">
        <f t="shared" si="14"/>
        <v>7442.0496</v>
      </c>
      <c r="O302" s="115" t="s">
        <v>92</v>
      </c>
    </row>
    <row r="303" s="92" customFormat="1" spans="1:15">
      <c r="A303" s="13" t="s">
        <v>619</v>
      </c>
      <c r="B303" s="27" t="s">
        <v>494</v>
      </c>
      <c r="C303" s="29" t="s">
        <v>2</v>
      </c>
      <c r="D303" s="16" t="s">
        <v>24</v>
      </c>
      <c r="E303" s="17">
        <v>379.64</v>
      </c>
      <c r="F303" s="84" t="s">
        <v>90</v>
      </c>
      <c r="G303" s="35" t="s">
        <v>91</v>
      </c>
      <c r="H303" s="36">
        <v>10</v>
      </c>
      <c r="I303" s="37">
        <v>220.95048</v>
      </c>
      <c r="J303" s="37">
        <v>36.82508</v>
      </c>
      <c r="K303" s="37">
        <f t="shared" si="12"/>
        <v>257.77556</v>
      </c>
      <c r="L303" s="37">
        <f t="shared" si="13"/>
        <v>121.86444</v>
      </c>
      <c r="M303" s="113">
        <v>0.03</v>
      </c>
      <c r="N303" s="114">
        <f t="shared" si="14"/>
        <v>11.3892</v>
      </c>
      <c r="O303" s="115" t="s">
        <v>92</v>
      </c>
    </row>
    <row r="304" s="92" customFormat="1" spans="1:15">
      <c r="A304" s="13" t="s">
        <v>620</v>
      </c>
      <c r="B304" s="27" t="s">
        <v>621</v>
      </c>
      <c r="C304" s="29" t="s">
        <v>2</v>
      </c>
      <c r="D304" s="16" t="s">
        <v>24</v>
      </c>
      <c r="E304" s="17">
        <v>268.7</v>
      </c>
      <c r="F304" s="84" t="s">
        <v>90</v>
      </c>
      <c r="G304" s="35" t="s">
        <v>91</v>
      </c>
      <c r="H304" s="36">
        <v>10</v>
      </c>
      <c r="I304" s="37">
        <v>156.3834</v>
      </c>
      <c r="J304" s="37">
        <v>26.0639</v>
      </c>
      <c r="K304" s="37">
        <f t="shared" si="12"/>
        <v>182.4473</v>
      </c>
      <c r="L304" s="37">
        <f t="shared" si="13"/>
        <v>86.2527</v>
      </c>
      <c r="M304" s="113">
        <v>0.03</v>
      </c>
      <c r="N304" s="114">
        <f t="shared" si="14"/>
        <v>8.061</v>
      </c>
      <c r="O304" s="115" t="s">
        <v>92</v>
      </c>
    </row>
    <row r="305" s="92" customFormat="1" spans="1:15">
      <c r="A305" s="13" t="s">
        <v>622</v>
      </c>
      <c r="B305" s="27" t="s">
        <v>623</v>
      </c>
      <c r="C305" s="29" t="s">
        <v>2</v>
      </c>
      <c r="D305" s="16" t="s">
        <v>24</v>
      </c>
      <c r="E305" s="17">
        <v>1541.22</v>
      </c>
      <c r="F305" s="84" t="s">
        <v>90</v>
      </c>
      <c r="G305" s="35" t="s">
        <v>91</v>
      </c>
      <c r="H305" s="36">
        <v>10</v>
      </c>
      <c r="I305" s="37">
        <v>896.99004</v>
      </c>
      <c r="J305" s="37">
        <v>149.49834</v>
      </c>
      <c r="K305" s="37">
        <f t="shared" si="12"/>
        <v>1046.48838</v>
      </c>
      <c r="L305" s="37">
        <f t="shared" si="13"/>
        <v>494.73162</v>
      </c>
      <c r="M305" s="113">
        <v>0.03</v>
      </c>
      <c r="N305" s="114">
        <f t="shared" si="14"/>
        <v>46.2366</v>
      </c>
      <c r="O305" s="115" t="s">
        <v>92</v>
      </c>
    </row>
    <row r="306" s="92" customFormat="1" spans="1:15">
      <c r="A306" s="13" t="s">
        <v>624</v>
      </c>
      <c r="B306" s="27" t="s">
        <v>625</v>
      </c>
      <c r="C306" s="29" t="s">
        <v>2</v>
      </c>
      <c r="D306" s="16" t="s">
        <v>24</v>
      </c>
      <c r="E306" s="17">
        <v>3820.76</v>
      </c>
      <c r="F306" s="84" t="s">
        <v>90</v>
      </c>
      <c r="G306" s="35" t="s">
        <v>91</v>
      </c>
      <c r="H306" s="36">
        <v>10</v>
      </c>
      <c r="I306" s="37">
        <v>2223.68232</v>
      </c>
      <c r="J306" s="37">
        <v>370.61372</v>
      </c>
      <c r="K306" s="37">
        <f t="shared" si="12"/>
        <v>2594.29604</v>
      </c>
      <c r="L306" s="37">
        <f t="shared" si="13"/>
        <v>1226.46396</v>
      </c>
      <c r="M306" s="113">
        <v>0.03</v>
      </c>
      <c r="N306" s="114">
        <f t="shared" si="14"/>
        <v>114.6228</v>
      </c>
      <c r="O306" s="115" t="s">
        <v>92</v>
      </c>
    </row>
    <row r="307" s="92" customFormat="1" spans="1:15">
      <c r="A307" s="13" t="s">
        <v>626</v>
      </c>
      <c r="B307" s="27" t="s">
        <v>627</v>
      </c>
      <c r="C307" s="29" t="s">
        <v>2</v>
      </c>
      <c r="D307" s="16" t="s">
        <v>56</v>
      </c>
      <c r="E307" s="17">
        <v>2703.88</v>
      </c>
      <c r="F307" s="84" t="s">
        <v>90</v>
      </c>
      <c r="G307" s="35" t="s">
        <v>91</v>
      </c>
      <c r="H307" s="36">
        <v>10</v>
      </c>
      <c r="I307" s="37">
        <v>1573.65816</v>
      </c>
      <c r="J307" s="37">
        <v>262.27636</v>
      </c>
      <c r="K307" s="37">
        <f t="shared" si="12"/>
        <v>1835.93452</v>
      </c>
      <c r="L307" s="37">
        <f t="shared" si="13"/>
        <v>867.94548</v>
      </c>
      <c r="M307" s="113">
        <v>0.03</v>
      </c>
      <c r="N307" s="114">
        <f t="shared" si="14"/>
        <v>81.1164</v>
      </c>
      <c r="O307" s="115" t="s">
        <v>92</v>
      </c>
    </row>
    <row r="308" s="92" customFormat="1" spans="1:15">
      <c r="A308" s="13" t="s">
        <v>628</v>
      </c>
      <c r="B308" s="27" t="s">
        <v>552</v>
      </c>
      <c r="C308" s="29" t="s">
        <v>2</v>
      </c>
      <c r="D308" s="16" t="s">
        <v>56</v>
      </c>
      <c r="E308" s="17">
        <v>216.4</v>
      </c>
      <c r="F308" s="84" t="s">
        <v>90</v>
      </c>
      <c r="G308" s="35" t="s">
        <v>91</v>
      </c>
      <c r="H308" s="36">
        <v>10</v>
      </c>
      <c r="I308" s="37">
        <v>125.9448</v>
      </c>
      <c r="J308" s="37">
        <v>20.9908</v>
      </c>
      <c r="K308" s="37">
        <f t="shared" si="12"/>
        <v>146.9356</v>
      </c>
      <c r="L308" s="37">
        <f t="shared" si="13"/>
        <v>69.4644</v>
      </c>
      <c r="M308" s="113">
        <v>0.03</v>
      </c>
      <c r="N308" s="114">
        <f t="shared" si="14"/>
        <v>6.492</v>
      </c>
      <c r="O308" s="115" t="s">
        <v>92</v>
      </c>
    </row>
    <row r="309" s="92" customFormat="1" spans="1:15">
      <c r="A309" s="13" t="s">
        <v>629</v>
      </c>
      <c r="B309" s="27" t="s">
        <v>630</v>
      </c>
      <c r="C309" s="29" t="s">
        <v>2</v>
      </c>
      <c r="D309" s="16" t="s">
        <v>56</v>
      </c>
      <c r="E309" s="17">
        <v>1086.98</v>
      </c>
      <c r="F309" s="84" t="s">
        <v>90</v>
      </c>
      <c r="G309" s="35" t="s">
        <v>91</v>
      </c>
      <c r="H309" s="36">
        <v>10</v>
      </c>
      <c r="I309" s="37">
        <v>632.62236</v>
      </c>
      <c r="J309" s="37">
        <v>105.43706</v>
      </c>
      <c r="K309" s="37">
        <f t="shared" si="12"/>
        <v>738.05942</v>
      </c>
      <c r="L309" s="37">
        <f t="shared" si="13"/>
        <v>348.92058</v>
      </c>
      <c r="M309" s="113">
        <v>0.03</v>
      </c>
      <c r="N309" s="114">
        <f t="shared" si="14"/>
        <v>32.6094</v>
      </c>
      <c r="O309" s="115" t="s">
        <v>92</v>
      </c>
    </row>
    <row r="310" s="92" customFormat="1" spans="1:15">
      <c r="A310" s="13" t="s">
        <v>631</v>
      </c>
      <c r="B310" s="27" t="s">
        <v>632</v>
      </c>
      <c r="C310" s="29" t="s">
        <v>2</v>
      </c>
      <c r="D310" s="16" t="s">
        <v>56</v>
      </c>
      <c r="E310" s="17">
        <v>237.12</v>
      </c>
      <c r="F310" s="84" t="s">
        <v>90</v>
      </c>
      <c r="G310" s="35" t="s">
        <v>91</v>
      </c>
      <c r="H310" s="36">
        <v>10</v>
      </c>
      <c r="I310" s="37">
        <v>138.00384</v>
      </c>
      <c r="J310" s="37">
        <v>23.00064</v>
      </c>
      <c r="K310" s="37">
        <f t="shared" si="12"/>
        <v>161.00448</v>
      </c>
      <c r="L310" s="37">
        <f t="shared" si="13"/>
        <v>76.11552</v>
      </c>
      <c r="M310" s="113">
        <v>0.03</v>
      </c>
      <c r="N310" s="114">
        <f t="shared" si="14"/>
        <v>7.1136</v>
      </c>
      <c r="O310" s="115" t="s">
        <v>92</v>
      </c>
    </row>
    <row r="311" s="92" customFormat="1" spans="1:15">
      <c r="A311" s="13" t="s">
        <v>633</v>
      </c>
      <c r="B311" s="27" t="s">
        <v>634</v>
      </c>
      <c r="C311" s="29" t="s">
        <v>2</v>
      </c>
      <c r="D311" s="16" t="s">
        <v>56</v>
      </c>
      <c r="E311" s="17">
        <v>527.34</v>
      </c>
      <c r="F311" s="84" t="s">
        <v>90</v>
      </c>
      <c r="G311" s="35" t="s">
        <v>91</v>
      </c>
      <c r="H311" s="36">
        <v>10</v>
      </c>
      <c r="I311" s="37">
        <v>306.91188</v>
      </c>
      <c r="J311" s="37">
        <v>51.15198</v>
      </c>
      <c r="K311" s="37">
        <f t="shared" si="12"/>
        <v>358.06386</v>
      </c>
      <c r="L311" s="37">
        <f t="shared" si="13"/>
        <v>169.27614</v>
      </c>
      <c r="M311" s="113">
        <v>0.03</v>
      </c>
      <c r="N311" s="114">
        <f t="shared" si="14"/>
        <v>15.8202</v>
      </c>
      <c r="O311" s="115" t="s">
        <v>92</v>
      </c>
    </row>
    <row r="312" s="92" customFormat="1" spans="1:15">
      <c r="A312" s="13" t="s">
        <v>635</v>
      </c>
      <c r="B312" s="27" t="s">
        <v>355</v>
      </c>
      <c r="C312" s="29" t="s">
        <v>2</v>
      </c>
      <c r="D312" s="16" t="s">
        <v>56</v>
      </c>
      <c r="E312" s="17">
        <v>254.04</v>
      </c>
      <c r="F312" s="84" t="s">
        <v>90</v>
      </c>
      <c r="G312" s="35" t="s">
        <v>91</v>
      </c>
      <c r="H312" s="36">
        <v>10</v>
      </c>
      <c r="I312" s="37">
        <v>147.85128</v>
      </c>
      <c r="J312" s="37">
        <v>24.64188</v>
      </c>
      <c r="K312" s="37">
        <f t="shared" si="12"/>
        <v>172.49316</v>
      </c>
      <c r="L312" s="37">
        <f t="shared" si="13"/>
        <v>81.54684</v>
      </c>
      <c r="M312" s="113">
        <v>0.03</v>
      </c>
      <c r="N312" s="114">
        <f t="shared" si="14"/>
        <v>7.6212</v>
      </c>
      <c r="O312" s="115" t="s">
        <v>92</v>
      </c>
    </row>
    <row r="313" s="92" customFormat="1" spans="1:15">
      <c r="A313" s="13" t="s">
        <v>636</v>
      </c>
      <c r="B313" s="27" t="s">
        <v>637</v>
      </c>
      <c r="C313" s="29" t="s">
        <v>2</v>
      </c>
      <c r="D313" s="16" t="s">
        <v>56</v>
      </c>
      <c r="E313" s="17">
        <v>187.44</v>
      </c>
      <c r="F313" s="84" t="s">
        <v>90</v>
      </c>
      <c r="G313" s="35" t="s">
        <v>91</v>
      </c>
      <c r="H313" s="36">
        <v>10</v>
      </c>
      <c r="I313" s="37">
        <v>109.09008</v>
      </c>
      <c r="J313" s="37">
        <v>18.18168</v>
      </c>
      <c r="K313" s="37">
        <f t="shared" si="12"/>
        <v>127.27176</v>
      </c>
      <c r="L313" s="37">
        <f t="shared" si="13"/>
        <v>60.16824</v>
      </c>
      <c r="M313" s="113">
        <v>0.03</v>
      </c>
      <c r="N313" s="114">
        <f t="shared" si="14"/>
        <v>5.6232</v>
      </c>
      <c r="O313" s="115" t="s">
        <v>92</v>
      </c>
    </row>
    <row r="314" s="92" customFormat="1" spans="1:15">
      <c r="A314" s="13" t="s">
        <v>638</v>
      </c>
      <c r="B314" s="27" t="s">
        <v>639</v>
      </c>
      <c r="C314" s="29" t="s">
        <v>2</v>
      </c>
      <c r="D314" s="16" t="s">
        <v>56</v>
      </c>
      <c r="E314" s="17">
        <v>114.44</v>
      </c>
      <c r="F314" s="84" t="s">
        <v>90</v>
      </c>
      <c r="G314" s="35" t="s">
        <v>91</v>
      </c>
      <c r="H314" s="36">
        <v>10</v>
      </c>
      <c r="I314" s="37">
        <v>66.60408</v>
      </c>
      <c r="J314" s="37">
        <v>11.10068</v>
      </c>
      <c r="K314" s="37">
        <f t="shared" si="12"/>
        <v>77.70476</v>
      </c>
      <c r="L314" s="37">
        <f t="shared" si="13"/>
        <v>36.73524</v>
      </c>
      <c r="M314" s="113">
        <v>0.03</v>
      </c>
      <c r="N314" s="114">
        <f t="shared" si="14"/>
        <v>3.4332</v>
      </c>
      <c r="O314" s="115" t="s">
        <v>92</v>
      </c>
    </row>
    <row r="315" s="92" customFormat="1" spans="1:15">
      <c r="A315" s="13" t="s">
        <v>640</v>
      </c>
      <c r="B315" s="27" t="s">
        <v>531</v>
      </c>
      <c r="C315" s="29" t="s">
        <v>2</v>
      </c>
      <c r="D315" s="16" t="s">
        <v>59</v>
      </c>
      <c r="E315" s="17">
        <v>453.82</v>
      </c>
      <c r="F315" s="84" t="s">
        <v>90</v>
      </c>
      <c r="G315" s="35" t="s">
        <v>91</v>
      </c>
      <c r="H315" s="36">
        <v>10</v>
      </c>
      <c r="I315" s="37">
        <v>264.12324</v>
      </c>
      <c r="J315" s="37">
        <v>44.02054</v>
      </c>
      <c r="K315" s="37">
        <f t="shared" si="12"/>
        <v>308.14378</v>
      </c>
      <c r="L315" s="37">
        <f t="shared" si="13"/>
        <v>145.67622</v>
      </c>
      <c r="M315" s="113">
        <v>0.03</v>
      </c>
      <c r="N315" s="114">
        <f t="shared" si="14"/>
        <v>13.6146</v>
      </c>
      <c r="O315" s="115" t="s">
        <v>92</v>
      </c>
    </row>
    <row r="316" s="92" customFormat="1" spans="1:15">
      <c r="A316" s="13" t="s">
        <v>641</v>
      </c>
      <c r="B316" s="27" t="s">
        <v>642</v>
      </c>
      <c r="C316" s="29" t="s">
        <v>2</v>
      </c>
      <c r="D316" s="16" t="s">
        <v>59</v>
      </c>
      <c r="E316" s="17">
        <v>147.3</v>
      </c>
      <c r="F316" s="84" t="s">
        <v>90</v>
      </c>
      <c r="G316" s="35" t="s">
        <v>91</v>
      </c>
      <c r="H316" s="36">
        <v>10</v>
      </c>
      <c r="I316" s="37">
        <v>85.7286</v>
      </c>
      <c r="J316" s="37">
        <v>14.2881</v>
      </c>
      <c r="K316" s="37">
        <f t="shared" si="12"/>
        <v>100.0167</v>
      </c>
      <c r="L316" s="37">
        <f t="shared" si="13"/>
        <v>47.2833</v>
      </c>
      <c r="M316" s="113">
        <v>0.03</v>
      </c>
      <c r="N316" s="114">
        <f t="shared" si="14"/>
        <v>4.419</v>
      </c>
      <c r="O316" s="115" t="s">
        <v>92</v>
      </c>
    </row>
    <row r="317" s="92" customFormat="1" spans="1:15">
      <c r="A317" s="13" t="s">
        <v>643</v>
      </c>
      <c r="B317" s="27" t="s">
        <v>479</v>
      </c>
      <c r="C317" s="29" t="s">
        <v>2</v>
      </c>
      <c r="D317" s="16" t="s">
        <v>59</v>
      </c>
      <c r="E317" s="17">
        <v>146.71</v>
      </c>
      <c r="F317" s="84" t="s">
        <v>90</v>
      </c>
      <c r="G317" s="35" t="s">
        <v>91</v>
      </c>
      <c r="H317" s="36">
        <v>10</v>
      </c>
      <c r="I317" s="37">
        <v>85.38522</v>
      </c>
      <c r="J317" s="37">
        <v>14.23087</v>
      </c>
      <c r="K317" s="37">
        <f t="shared" si="12"/>
        <v>99.61609</v>
      </c>
      <c r="L317" s="37">
        <f t="shared" si="13"/>
        <v>47.09391</v>
      </c>
      <c r="M317" s="113">
        <v>0.03</v>
      </c>
      <c r="N317" s="114">
        <f t="shared" si="14"/>
        <v>4.4013</v>
      </c>
      <c r="O317" s="115" t="s">
        <v>92</v>
      </c>
    </row>
    <row r="318" s="92" customFormat="1" spans="1:15">
      <c r="A318" s="13" t="s">
        <v>644</v>
      </c>
      <c r="B318" s="27" t="s">
        <v>645</v>
      </c>
      <c r="C318" s="29" t="s">
        <v>2</v>
      </c>
      <c r="D318" s="16" t="s">
        <v>59</v>
      </c>
      <c r="E318" s="17">
        <v>2271.06</v>
      </c>
      <c r="F318" s="84" t="s">
        <v>90</v>
      </c>
      <c r="G318" s="35" t="s">
        <v>91</v>
      </c>
      <c r="H318" s="36">
        <v>10</v>
      </c>
      <c r="I318" s="37">
        <v>1321.75692</v>
      </c>
      <c r="J318" s="37">
        <v>220.29282</v>
      </c>
      <c r="K318" s="37">
        <f t="shared" si="12"/>
        <v>1542.04974</v>
      </c>
      <c r="L318" s="37">
        <f t="shared" si="13"/>
        <v>729.01026</v>
      </c>
      <c r="M318" s="113">
        <v>0.03</v>
      </c>
      <c r="N318" s="114">
        <f t="shared" si="14"/>
        <v>68.1318</v>
      </c>
      <c r="O318" s="115" t="s">
        <v>92</v>
      </c>
    </row>
    <row r="319" s="92" customFormat="1" spans="1:15">
      <c r="A319" s="13" t="s">
        <v>646</v>
      </c>
      <c r="B319" s="27" t="s">
        <v>647</v>
      </c>
      <c r="C319" s="29" t="s">
        <v>2</v>
      </c>
      <c r="D319" s="16" t="s">
        <v>59</v>
      </c>
      <c r="E319" s="17">
        <v>2263.34</v>
      </c>
      <c r="F319" s="84" t="s">
        <v>90</v>
      </c>
      <c r="G319" s="35" t="s">
        <v>91</v>
      </c>
      <c r="H319" s="36">
        <v>10</v>
      </c>
      <c r="I319" s="37">
        <v>1317.26388</v>
      </c>
      <c r="J319" s="37">
        <v>219.54398</v>
      </c>
      <c r="K319" s="37">
        <f t="shared" si="12"/>
        <v>1536.80786</v>
      </c>
      <c r="L319" s="37">
        <f t="shared" si="13"/>
        <v>726.53214</v>
      </c>
      <c r="M319" s="113">
        <v>0.03</v>
      </c>
      <c r="N319" s="114">
        <f t="shared" si="14"/>
        <v>67.9002</v>
      </c>
      <c r="O319" s="115" t="s">
        <v>92</v>
      </c>
    </row>
    <row r="320" s="92" customFormat="1" spans="1:15">
      <c r="A320" s="13" t="s">
        <v>648</v>
      </c>
      <c r="B320" s="27" t="s">
        <v>649</v>
      </c>
      <c r="C320" s="29" t="s">
        <v>2</v>
      </c>
      <c r="D320" s="16" t="s">
        <v>59</v>
      </c>
      <c r="E320" s="17">
        <v>1465.2</v>
      </c>
      <c r="F320" s="84" t="s">
        <v>90</v>
      </c>
      <c r="G320" s="35" t="s">
        <v>91</v>
      </c>
      <c r="H320" s="36">
        <v>10</v>
      </c>
      <c r="I320" s="37">
        <v>852.7464</v>
      </c>
      <c r="J320" s="37">
        <v>142.1244</v>
      </c>
      <c r="K320" s="37">
        <f t="shared" si="12"/>
        <v>994.8708</v>
      </c>
      <c r="L320" s="37">
        <f t="shared" si="13"/>
        <v>470.3292</v>
      </c>
      <c r="M320" s="113">
        <v>0.03</v>
      </c>
      <c r="N320" s="114">
        <f t="shared" si="14"/>
        <v>43.956</v>
      </c>
      <c r="O320" s="115" t="s">
        <v>92</v>
      </c>
    </row>
    <row r="321" s="92" customFormat="1" spans="1:15">
      <c r="A321" s="13" t="s">
        <v>650</v>
      </c>
      <c r="B321" s="27" t="s">
        <v>651</v>
      </c>
      <c r="C321" s="29" t="s">
        <v>2</v>
      </c>
      <c r="D321" s="16" t="s">
        <v>59</v>
      </c>
      <c r="E321" s="17">
        <v>935.99</v>
      </c>
      <c r="F321" s="84" t="s">
        <v>90</v>
      </c>
      <c r="G321" s="35" t="s">
        <v>91</v>
      </c>
      <c r="H321" s="36">
        <v>10</v>
      </c>
      <c r="I321" s="37">
        <v>544.74618</v>
      </c>
      <c r="J321" s="37">
        <v>90.79103</v>
      </c>
      <c r="K321" s="37">
        <f t="shared" si="12"/>
        <v>635.53721</v>
      </c>
      <c r="L321" s="37">
        <f t="shared" si="13"/>
        <v>300.45279</v>
      </c>
      <c r="M321" s="113">
        <v>0.03</v>
      </c>
      <c r="N321" s="114">
        <f t="shared" si="14"/>
        <v>28.0797</v>
      </c>
      <c r="O321" s="115" t="s">
        <v>92</v>
      </c>
    </row>
    <row r="322" s="92" customFormat="1" spans="1:15">
      <c r="A322" s="13" t="s">
        <v>652</v>
      </c>
      <c r="B322" s="27" t="s">
        <v>651</v>
      </c>
      <c r="C322" s="29" t="s">
        <v>2</v>
      </c>
      <c r="D322" s="16" t="s">
        <v>59</v>
      </c>
      <c r="E322" s="17">
        <v>640.91</v>
      </c>
      <c r="F322" s="84" t="s">
        <v>90</v>
      </c>
      <c r="G322" s="35" t="s">
        <v>91</v>
      </c>
      <c r="H322" s="36">
        <v>10</v>
      </c>
      <c r="I322" s="37">
        <v>373.00962</v>
      </c>
      <c r="J322" s="37">
        <v>62.16827</v>
      </c>
      <c r="K322" s="37">
        <f t="shared" si="12"/>
        <v>435.17789</v>
      </c>
      <c r="L322" s="37">
        <f t="shared" si="13"/>
        <v>205.73211</v>
      </c>
      <c r="M322" s="113">
        <v>0.03</v>
      </c>
      <c r="N322" s="114">
        <f t="shared" si="14"/>
        <v>19.2273</v>
      </c>
      <c r="O322" s="115" t="s">
        <v>92</v>
      </c>
    </row>
    <row r="323" s="92" customFormat="1" spans="1:15">
      <c r="A323" s="13" t="s">
        <v>653</v>
      </c>
      <c r="B323" s="27" t="s">
        <v>654</v>
      </c>
      <c r="C323" s="29" t="s">
        <v>2</v>
      </c>
      <c r="D323" s="16" t="s">
        <v>59</v>
      </c>
      <c r="E323" s="17">
        <v>73.65</v>
      </c>
      <c r="F323" s="84" t="s">
        <v>90</v>
      </c>
      <c r="G323" s="35" t="s">
        <v>91</v>
      </c>
      <c r="H323" s="36">
        <v>10</v>
      </c>
      <c r="I323" s="37">
        <v>42.8643</v>
      </c>
      <c r="J323" s="37">
        <v>7.14405</v>
      </c>
      <c r="K323" s="37">
        <f t="shared" si="12"/>
        <v>50.00835</v>
      </c>
      <c r="L323" s="37">
        <f t="shared" si="13"/>
        <v>23.64165</v>
      </c>
      <c r="M323" s="113">
        <v>0.03</v>
      </c>
      <c r="N323" s="114">
        <f t="shared" si="14"/>
        <v>2.2095</v>
      </c>
      <c r="O323" s="115" t="s">
        <v>92</v>
      </c>
    </row>
    <row r="324" s="92" customFormat="1" spans="1:15">
      <c r="A324" s="13" t="s">
        <v>655</v>
      </c>
      <c r="B324" s="27" t="s">
        <v>654</v>
      </c>
      <c r="C324" s="29" t="s">
        <v>2</v>
      </c>
      <c r="D324" s="16" t="s">
        <v>59</v>
      </c>
      <c r="E324" s="17">
        <v>133.23</v>
      </c>
      <c r="F324" s="84" t="s">
        <v>90</v>
      </c>
      <c r="G324" s="35" t="s">
        <v>91</v>
      </c>
      <c r="H324" s="36">
        <v>10</v>
      </c>
      <c r="I324" s="37">
        <v>77.53986</v>
      </c>
      <c r="J324" s="37">
        <v>12.92331</v>
      </c>
      <c r="K324" s="37">
        <f t="shared" si="12"/>
        <v>90.46317</v>
      </c>
      <c r="L324" s="37">
        <f t="shared" si="13"/>
        <v>42.76683</v>
      </c>
      <c r="M324" s="113">
        <v>0.03</v>
      </c>
      <c r="N324" s="114">
        <f t="shared" si="14"/>
        <v>3.9969</v>
      </c>
      <c r="O324" s="115" t="s">
        <v>92</v>
      </c>
    </row>
    <row r="325" s="92" customFormat="1" spans="1:15">
      <c r="A325" s="13" t="s">
        <v>656</v>
      </c>
      <c r="B325" s="27" t="s">
        <v>654</v>
      </c>
      <c r="C325" s="29" t="s">
        <v>2</v>
      </c>
      <c r="D325" s="16" t="s">
        <v>59</v>
      </c>
      <c r="E325" s="17">
        <v>220.12</v>
      </c>
      <c r="F325" s="84" t="s">
        <v>90</v>
      </c>
      <c r="G325" s="35" t="s">
        <v>91</v>
      </c>
      <c r="H325" s="36">
        <v>10</v>
      </c>
      <c r="I325" s="37">
        <v>128.10984</v>
      </c>
      <c r="J325" s="37">
        <v>21.35164</v>
      </c>
      <c r="K325" s="37">
        <f t="shared" ref="K325:K388" si="15">I325+J325</f>
        <v>149.46148</v>
      </c>
      <c r="L325" s="37">
        <f t="shared" ref="L325:L388" si="16">E325-K325</f>
        <v>70.65852</v>
      </c>
      <c r="M325" s="113">
        <v>0.03</v>
      </c>
      <c r="N325" s="114">
        <f t="shared" ref="N325:N388" si="17">E325*M325</f>
        <v>6.6036</v>
      </c>
      <c r="O325" s="115" t="s">
        <v>92</v>
      </c>
    </row>
    <row r="326" s="92" customFormat="1" spans="1:15">
      <c r="A326" s="13" t="s">
        <v>657</v>
      </c>
      <c r="B326" s="27" t="s">
        <v>658</v>
      </c>
      <c r="C326" s="29" t="s">
        <v>2</v>
      </c>
      <c r="D326" s="16" t="s">
        <v>59</v>
      </c>
      <c r="E326" s="17">
        <v>168.48</v>
      </c>
      <c r="F326" s="84" t="s">
        <v>90</v>
      </c>
      <c r="G326" s="35" t="s">
        <v>91</v>
      </c>
      <c r="H326" s="36">
        <v>10</v>
      </c>
      <c r="I326" s="37">
        <v>98.05536</v>
      </c>
      <c r="J326" s="37">
        <v>16.34256</v>
      </c>
      <c r="K326" s="37">
        <f t="shared" si="15"/>
        <v>114.39792</v>
      </c>
      <c r="L326" s="37">
        <f t="shared" si="16"/>
        <v>54.08208</v>
      </c>
      <c r="M326" s="113">
        <v>0.03</v>
      </c>
      <c r="N326" s="114">
        <f t="shared" si="17"/>
        <v>5.0544</v>
      </c>
      <c r="O326" s="115" t="s">
        <v>92</v>
      </c>
    </row>
    <row r="327" s="92" customFormat="1" spans="1:15">
      <c r="A327" s="13" t="s">
        <v>659</v>
      </c>
      <c r="B327" s="27" t="s">
        <v>586</v>
      </c>
      <c r="C327" s="29" t="s">
        <v>2</v>
      </c>
      <c r="D327" s="16" t="s">
        <v>59</v>
      </c>
      <c r="E327" s="17">
        <v>2543.36</v>
      </c>
      <c r="F327" s="84" t="s">
        <v>90</v>
      </c>
      <c r="G327" s="35" t="s">
        <v>91</v>
      </c>
      <c r="H327" s="36">
        <v>10</v>
      </c>
      <c r="I327" s="37">
        <v>1480.23552</v>
      </c>
      <c r="J327" s="37">
        <v>246.70592</v>
      </c>
      <c r="K327" s="37">
        <f t="shared" si="15"/>
        <v>1726.94144</v>
      </c>
      <c r="L327" s="37">
        <f t="shared" si="16"/>
        <v>816.41856</v>
      </c>
      <c r="M327" s="113">
        <v>0.03</v>
      </c>
      <c r="N327" s="114">
        <f t="shared" si="17"/>
        <v>76.3008</v>
      </c>
      <c r="O327" s="115" t="s">
        <v>92</v>
      </c>
    </row>
    <row r="328" s="92" customFormat="1" spans="1:15">
      <c r="A328" s="13" t="s">
        <v>660</v>
      </c>
      <c r="B328" s="27" t="s">
        <v>654</v>
      </c>
      <c r="C328" s="29" t="s">
        <v>2</v>
      </c>
      <c r="D328" s="16" t="s">
        <v>59</v>
      </c>
      <c r="E328" s="17">
        <v>115.71</v>
      </c>
      <c r="F328" s="84" t="s">
        <v>90</v>
      </c>
      <c r="G328" s="35" t="s">
        <v>91</v>
      </c>
      <c r="H328" s="36">
        <v>10</v>
      </c>
      <c r="I328" s="37">
        <v>67.34322</v>
      </c>
      <c r="J328" s="37">
        <v>11.22387</v>
      </c>
      <c r="K328" s="37">
        <f t="shared" si="15"/>
        <v>78.56709</v>
      </c>
      <c r="L328" s="37">
        <f t="shared" si="16"/>
        <v>37.14291</v>
      </c>
      <c r="M328" s="113">
        <v>0.03</v>
      </c>
      <c r="N328" s="114">
        <f t="shared" si="17"/>
        <v>3.4713</v>
      </c>
      <c r="O328" s="115" t="s">
        <v>92</v>
      </c>
    </row>
    <row r="329" s="92" customFormat="1" spans="1:15">
      <c r="A329" s="13" t="s">
        <v>661</v>
      </c>
      <c r="B329" s="27" t="s">
        <v>279</v>
      </c>
      <c r="C329" s="29" t="s">
        <v>2</v>
      </c>
      <c r="D329" s="16" t="s">
        <v>13</v>
      </c>
      <c r="E329" s="17">
        <v>124015.08</v>
      </c>
      <c r="F329" s="84" t="s">
        <v>90</v>
      </c>
      <c r="G329" s="35" t="s">
        <v>91</v>
      </c>
      <c r="H329" s="36">
        <v>10</v>
      </c>
      <c r="I329" s="37">
        <v>72176.77656</v>
      </c>
      <c r="J329" s="37">
        <v>12029.46276</v>
      </c>
      <c r="K329" s="37">
        <f t="shared" si="15"/>
        <v>84206.23932</v>
      </c>
      <c r="L329" s="37">
        <f t="shared" si="16"/>
        <v>39808.84068</v>
      </c>
      <c r="M329" s="113">
        <v>0.03</v>
      </c>
      <c r="N329" s="114">
        <f t="shared" si="17"/>
        <v>3720.4524</v>
      </c>
      <c r="O329" s="115" t="s">
        <v>92</v>
      </c>
    </row>
    <row r="330" s="92" customFormat="1" spans="1:15">
      <c r="A330" s="13" t="s">
        <v>662</v>
      </c>
      <c r="B330" s="27" t="s">
        <v>663</v>
      </c>
      <c r="C330" s="29" t="s">
        <v>4</v>
      </c>
      <c r="D330" s="16" t="s">
        <v>48</v>
      </c>
      <c r="E330" s="17">
        <v>14889.44</v>
      </c>
      <c r="F330" s="84" t="s">
        <v>90</v>
      </c>
      <c r="G330" s="35" t="s">
        <v>91</v>
      </c>
      <c r="H330" s="36">
        <v>10</v>
      </c>
      <c r="I330" s="37">
        <v>8665.65408</v>
      </c>
      <c r="J330" s="37">
        <v>1444.27568</v>
      </c>
      <c r="K330" s="37">
        <f t="shared" si="15"/>
        <v>10109.92976</v>
      </c>
      <c r="L330" s="37">
        <f t="shared" si="16"/>
        <v>4779.51024</v>
      </c>
      <c r="M330" s="113">
        <v>0.03</v>
      </c>
      <c r="N330" s="114">
        <f t="shared" si="17"/>
        <v>446.6832</v>
      </c>
      <c r="O330" s="115" t="s">
        <v>92</v>
      </c>
    </row>
    <row r="331" s="92" customFormat="1" spans="1:15">
      <c r="A331" s="13" t="s">
        <v>664</v>
      </c>
      <c r="B331" s="27" t="s">
        <v>665</v>
      </c>
      <c r="C331" s="29" t="s">
        <v>4</v>
      </c>
      <c r="D331" s="16" t="s">
        <v>48</v>
      </c>
      <c r="E331" s="17">
        <v>3005.66</v>
      </c>
      <c r="F331" s="84" t="s">
        <v>90</v>
      </c>
      <c r="G331" s="35" t="s">
        <v>91</v>
      </c>
      <c r="H331" s="36">
        <v>10</v>
      </c>
      <c r="I331" s="37">
        <v>1749.29412</v>
      </c>
      <c r="J331" s="37">
        <v>291.54902</v>
      </c>
      <c r="K331" s="37">
        <f t="shared" si="15"/>
        <v>2040.84314</v>
      </c>
      <c r="L331" s="37">
        <f t="shared" si="16"/>
        <v>964.81686</v>
      </c>
      <c r="M331" s="113">
        <v>0.03</v>
      </c>
      <c r="N331" s="114">
        <f t="shared" si="17"/>
        <v>90.1698</v>
      </c>
      <c r="O331" s="115" t="s">
        <v>92</v>
      </c>
    </row>
    <row r="332" s="92" customFormat="1" spans="1:15">
      <c r="A332" s="13" t="s">
        <v>666</v>
      </c>
      <c r="B332" s="27" t="s">
        <v>667</v>
      </c>
      <c r="C332" s="29" t="s">
        <v>4</v>
      </c>
      <c r="D332" s="16" t="s">
        <v>48</v>
      </c>
      <c r="E332" s="17">
        <v>3877.87</v>
      </c>
      <c r="F332" s="84" t="s">
        <v>90</v>
      </c>
      <c r="G332" s="35" t="s">
        <v>91</v>
      </c>
      <c r="H332" s="36">
        <v>10</v>
      </c>
      <c r="I332" s="37">
        <v>2256.92034</v>
      </c>
      <c r="J332" s="37">
        <v>376.15339</v>
      </c>
      <c r="K332" s="37">
        <f t="shared" si="15"/>
        <v>2633.07373</v>
      </c>
      <c r="L332" s="37">
        <f t="shared" si="16"/>
        <v>1244.79627</v>
      </c>
      <c r="M332" s="113">
        <v>0.03</v>
      </c>
      <c r="N332" s="114">
        <f t="shared" si="17"/>
        <v>116.3361</v>
      </c>
      <c r="O332" s="115" t="s">
        <v>92</v>
      </c>
    </row>
    <row r="333" s="92" customFormat="1" spans="1:15">
      <c r="A333" s="13" t="s">
        <v>668</v>
      </c>
      <c r="B333" s="27" t="s">
        <v>669</v>
      </c>
      <c r="C333" s="29" t="s">
        <v>4</v>
      </c>
      <c r="D333" s="16" t="s">
        <v>48</v>
      </c>
      <c r="E333" s="17">
        <v>16228.3</v>
      </c>
      <c r="F333" s="84" t="s">
        <v>90</v>
      </c>
      <c r="G333" s="35" t="s">
        <v>91</v>
      </c>
      <c r="H333" s="36">
        <v>10</v>
      </c>
      <c r="I333" s="37">
        <v>9444.8706</v>
      </c>
      <c r="J333" s="37">
        <v>1574.1451</v>
      </c>
      <c r="K333" s="37">
        <f t="shared" si="15"/>
        <v>11019.0157</v>
      </c>
      <c r="L333" s="37">
        <f t="shared" si="16"/>
        <v>5209.2843</v>
      </c>
      <c r="M333" s="113">
        <v>0.03</v>
      </c>
      <c r="N333" s="114">
        <f t="shared" si="17"/>
        <v>486.849</v>
      </c>
      <c r="O333" s="115" t="s">
        <v>92</v>
      </c>
    </row>
    <row r="334" s="92" customFormat="1" spans="1:15">
      <c r="A334" s="13" t="s">
        <v>670</v>
      </c>
      <c r="B334" s="27" t="s">
        <v>671</v>
      </c>
      <c r="C334" s="29" t="s">
        <v>4</v>
      </c>
      <c r="D334" s="16" t="s">
        <v>48</v>
      </c>
      <c r="E334" s="17">
        <v>25293.61</v>
      </c>
      <c r="F334" s="84" t="s">
        <v>90</v>
      </c>
      <c r="G334" s="35" t="s">
        <v>91</v>
      </c>
      <c r="H334" s="36">
        <v>10</v>
      </c>
      <c r="I334" s="37">
        <v>14720.88102</v>
      </c>
      <c r="J334" s="37">
        <v>2453.48017</v>
      </c>
      <c r="K334" s="37">
        <f t="shared" si="15"/>
        <v>17174.36119</v>
      </c>
      <c r="L334" s="37">
        <f t="shared" si="16"/>
        <v>8119.24881</v>
      </c>
      <c r="M334" s="113">
        <v>0.03</v>
      </c>
      <c r="N334" s="114">
        <f t="shared" si="17"/>
        <v>758.8083</v>
      </c>
      <c r="O334" s="115" t="s">
        <v>92</v>
      </c>
    </row>
    <row r="335" s="92" customFormat="1" spans="1:15">
      <c r="A335" s="13" t="s">
        <v>672</v>
      </c>
      <c r="B335" s="27" t="s">
        <v>673</v>
      </c>
      <c r="C335" s="29" t="s">
        <v>4</v>
      </c>
      <c r="D335" s="16" t="s">
        <v>48</v>
      </c>
      <c r="E335" s="17">
        <v>4257.78</v>
      </c>
      <c r="F335" s="84" t="s">
        <v>90</v>
      </c>
      <c r="G335" s="35" t="s">
        <v>91</v>
      </c>
      <c r="H335" s="36">
        <v>10</v>
      </c>
      <c r="I335" s="37">
        <v>2478.02796</v>
      </c>
      <c r="J335" s="37">
        <v>413.00466</v>
      </c>
      <c r="K335" s="37">
        <f t="shared" si="15"/>
        <v>2891.03262</v>
      </c>
      <c r="L335" s="37">
        <f t="shared" si="16"/>
        <v>1366.74738</v>
      </c>
      <c r="M335" s="113">
        <v>0.03</v>
      </c>
      <c r="N335" s="114">
        <f t="shared" si="17"/>
        <v>127.7334</v>
      </c>
      <c r="O335" s="115" t="s">
        <v>92</v>
      </c>
    </row>
    <row r="336" s="92" customFormat="1" spans="1:15">
      <c r="A336" s="13" t="s">
        <v>674</v>
      </c>
      <c r="B336" s="27" t="s">
        <v>675</v>
      </c>
      <c r="C336" s="29" t="s">
        <v>4</v>
      </c>
      <c r="D336" s="16" t="s">
        <v>48</v>
      </c>
      <c r="E336" s="17">
        <v>1404.36</v>
      </c>
      <c r="F336" s="84" t="s">
        <v>90</v>
      </c>
      <c r="G336" s="35" t="s">
        <v>91</v>
      </c>
      <c r="H336" s="36">
        <v>10</v>
      </c>
      <c r="I336" s="37">
        <v>817.33752</v>
      </c>
      <c r="J336" s="37">
        <v>136.22292</v>
      </c>
      <c r="K336" s="37">
        <f t="shared" si="15"/>
        <v>953.56044</v>
      </c>
      <c r="L336" s="37">
        <f t="shared" si="16"/>
        <v>450.79956</v>
      </c>
      <c r="M336" s="113">
        <v>0.03</v>
      </c>
      <c r="N336" s="114">
        <f t="shared" si="17"/>
        <v>42.1308</v>
      </c>
      <c r="O336" s="115" t="s">
        <v>92</v>
      </c>
    </row>
    <row r="337" s="92" customFormat="1" spans="1:15">
      <c r="A337" s="13" t="s">
        <v>676</v>
      </c>
      <c r="B337" s="27" t="s">
        <v>677</v>
      </c>
      <c r="C337" s="29" t="s">
        <v>4</v>
      </c>
      <c r="D337" s="16" t="s">
        <v>48</v>
      </c>
      <c r="E337" s="17">
        <v>8352.19</v>
      </c>
      <c r="F337" s="84" t="s">
        <v>90</v>
      </c>
      <c r="G337" s="35" t="s">
        <v>91</v>
      </c>
      <c r="H337" s="36">
        <v>10</v>
      </c>
      <c r="I337" s="37">
        <v>4860.97458</v>
      </c>
      <c r="J337" s="37">
        <v>810.16243</v>
      </c>
      <c r="K337" s="37">
        <f t="shared" si="15"/>
        <v>5671.13701</v>
      </c>
      <c r="L337" s="37">
        <f t="shared" si="16"/>
        <v>2681.05299</v>
      </c>
      <c r="M337" s="113">
        <v>0.03</v>
      </c>
      <c r="N337" s="114">
        <f t="shared" si="17"/>
        <v>250.5657</v>
      </c>
      <c r="O337" s="115" t="s">
        <v>92</v>
      </c>
    </row>
    <row r="338" s="92" customFormat="1" spans="1:15">
      <c r="A338" s="13" t="s">
        <v>678</v>
      </c>
      <c r="B338" s="27" t="s">
        <v>679</v>
      </c>
      <c r="C338" s="29" t="s">
        <v>4</v>
      </c>
      <c r="D338" s="16" t="s">
        <v>48</v>
      </c>
      <c r="E338" s="17">
        <v>6599.34</v>
      </c>
      <c r="F338" s="84" t="s">
        <v>90</v>
      </c>
      <c r="G338" s="35" t="s">
        <v>91</v>
      </c>
      <c r="H338" s="36">
        <v>10</v>
      </c>
      <c r="I338" s="37">
        <v>3840.81588</v>
      </c>
      <c r="J338" s="37">
        <v>640.13598</v>
      </c>
      <c r="K338" s="37">
        <f t="shared" si="15"/>
        <v>4480.95186</v>
      </c>
      <c r="L338" s="37">
        <f t="shared" si="16"/>
        <v>2118.38814</v>
      </c>
      <c r="M338" s="113">
        <v>0.03</v>
      </c>
      <c r="N338" s="114">
        <f t="shared" si="17"/>
        <v>197.9802</v>
      </c>
      <c r="O338" s="115" t="s">
        <v>92</v>
      </c>
    </row>
    <row r="339" s="92" customFormat="1" spans="1:15">
      <c r="A339" s="13" t="s">
        <v>680</v>
      </c>
      <c r="B339" s="27" t="s">
        <v>681</v>
      </c>
      <c r="C339" s="29" t="s">
        <v>4</v>
      </c>
      <c r="D339" s="16" t="s">
        <v>48</v>
      </c>
      <c r="E339" s="17">
        <v>664.57</v>
      </c>
      <c r="F339" s="84" t="s">
        <v>90</v>
      </c>
      <c r="G339" s="35" t="s">
        <v>91</v>
      </c>
      <c r="H339" s="36">
        <v>10</v>
      </c>
      <c r="I339" s="37">
        <v>386.77974</v>
      </c>
      <c r="J339" s="37">
        <v>64.46329</v>
      </c>
      <c r="K339" s="37">
        <f t="shared" si="15"/>
        <v>451.24303</v>
      </c>
      <c r="L339" s="37">
        <f t="shared" si="16"/>
        <v>213.32697</v>
      </c>
      <c r="M339" s="113">
        <v>0.03</v>
      </c>
      <c r="N339" s="114">
        <f t="shared" si="17"/>
        <v>19.9371</v>
      </c>
      <c r="O339" s="115" t="s">
        <v>92</v>
      </c>
    </row>
    <row r="340" s="92" customFormat="1" spans="1:15">
      <c r="A340" s="13" t="s">
        <v>682</v>
      </c>
      <c r="B340" s="27" t="s">
        <v>683</v>
      </c>
      <c r="C340" s="29" t="s">
        <v>4</v>
      </c>
      <c r="D340" s="16" t="s">
        <v>48</v>
      </c>
      <c r="E340" s="17">
        <v>478.01</v>
      </c>
      <c r="F340" s="84" t="s">
        <v>90</v>
      </c>
      <c r="G340" s="35" t="s">
        <v>91</v>
      </c>
      <c r="H340" s="36">
        <v>10</v>
      </c>
      <c r="I340" s="37">
        <v>278.20182</v>
      </c>
      <c r="J340" s="37">
        <v>46.36697</v>
      </c>
      <c r="K340" s="37">
        <f t="shared" si="15"/>
        <v>324.56879</v>
      </c>
      <c r="L340" s="37">
        <f t="shared" si="16"/>
        <v>153.44121</v>
      </c>
      <c r="M340" s="113">
        <v>0.03</v>
      </c>
      <c r="N340" s="114">
        <f t="shared" si="17"/>
        <v>14.3403</v>
      </c>
      <c r="O340" s="115" t="s">
        <v>92</v>
      </c>
    </row>
    <row r="341" s="92" customFormat="1" spans="1:15">
      <c r="A341" s="13" t="s">
        <v>684</v>
      </c>
      <c r="B341" s="27" t="s">
        <v>685</v>
      </c>
      <c r="C341" s="29" t="s">
        <v>4</v>
      </c>
      <c r="D341" s="16" t="s">
        <v>48</v>
      </c>
      <c r="E341" s="17">
        <v>99025.02</v>
      </c>
      <c r="F341" s="84" t="s">
        <v>90</v>
      </c>
      <c r="G341" s="35" t="s">
        <v>91</v>
      </c>
      <c r="H341" s="36">
        <v>10</v>
      </c>
      <c r="I341" s="37">
        <v>57632.56164</v>
      </c>
      <c r="J341" s="37">
        <v>9605.42694</v>
      </c>
      <c r="K341" s="37">
        <f t="shared" si="15"/>
        <v>67237.98858</v>
      </c>
      <c r="L341" s="37">
        <f t="shared" si="16"/>
        <v>31787.03142</v>
      </c>
      <c r="M341" s="113">
        <v>0.03</v>
      </c>
      <c r="N341" s="114">
        <f t="shared" si="17"/>
        <v>2970.7506</v>
      </c>
      <c r="O341" s="115" t="s">
        <v>92</v>
      </c>
    </row>
    <row r="342" s="92" customFormat="1" spans="1:15">
      <c r="A342" s="13" t="s">
        <v>686</v>
      </c>
      <c r="B342" s="27" t="s">
        <v>687</v>
      </c>
      <c r="C342" s="29" t="s">
        <v>4</v>
      </c>
      <c r="D342" s="16" t="s">
        <v>48</v>
      </c>
      <c r="E342" s="17">
        <v>6803.52</v>
      </c>
      <c r="F342" s="84" t="s">
        <v>90</v>
      </c>
      <c r="G342" s="35" t="s">
        <v>91</v>
      </c>
      <c r="H342" s="36">
        <v>10</v>
      </c>
      <c r="I342" s="37">
        <v>3959.64864</v>
      </c>
      <c r="J342" s="37">
        <v>659.94144</v>
      </c>
      <c r="K342" s="37">
        <f t="shared" si="15"/>
        <v>4619.59008</v>
      </c>
      <c r="L342" s="37">
        <f t="shared" si="16"/>
        <v>2183.92992</v>
      </c>
      <c r="M342" s="113">
        <v>0.03</v>
      </c>
      <c r="N342" s="114">
        <f t="shared" si="17"/>
        <v>204.1056</v>
      </c>
      <c r="O342" s="115" t="s">
        <v>92</v>
      </c>
    </row>
    <row r="343" s="92" customFormat="1" spans="1:15">
      <c r="A343" s="13" t="s">
        <v>688</v>
      </c>
      <c r="B343" s="27" t="s">
        <v>689</v>
      </c>
      <c r="C343" s="29" t="s">
        <v>4</v>
      </c>
      <c r="D343" s="16" t="s">
        <v>48</v>
      </c>
      <c r="E343" s="17">
        <v>40029.84</v>
      </c>
      <c r="F343" s="84" t="s">
        <v>90</v>
      </c>
      <c r="G343" s="35" t="s">
        <v>91</v>
      </c>
      <c r="H343" s="36">
        <v>10</v>
      </c>
      <c r="I343" s="37">
        <v>23297.36688</v>
      </c>
      <c r="J343" s="37">
        <v>3882.89448</v>
      </c>
      <c r="K343" s="37">
        <f t="shared" si="15"/>
        <v>27180.26136</v>
      </c>
      <c r="L343" s="37">
        <f t="shared" si="16"/>
        <v>12849.57864</v>
      </c>
      <c r="M343" s="113">
        <v>0.03</v>
      </c>
      <c r="N343" s="114">
        <f t="shared" si="17"/>
        <v>1200.8952</v>
      </c>
      <c r="O343" s="115" t="s">
        <v>92</v>
      </c>
    </row>
    <row r="344" s="92" customFormat="1" spans="1:15">
      <c r="A344" s="13" t="s">
        <v>690</v>
      </c>
      <c r="B344" s="27" t="s">
        <v>691</v>
      </c>
      <c r="C344" s="29" t="s">
        <v>4</v>
      </c>
      <c r="D344" s="16" t="s">
        <v>48</v>
      </c>
      <c r="E344" s="17">
        <v>16372.8</v>
      </c>
      <c r="F344" s="84" t="s">
        <v>90</v>
      </c>
      <c r="G344" s="35" t="s">
        <v>91</v>
      </c>
      <c r="H344" s="36">
        <v>10</v>
      </c>
      <c r="I344" s="37">
        <v>9528.9696</v>
      </c>
      <c r="J344" s="37">
        <v>1588.1616</v>
      </c>
      <c r="K344" s="37">
        <f t="shared" si="15"/>
        <v>11117.1312</v>
      </c>
      <c r="L344" s="37">
        <f t="shared" si="16"/>
        <v>5255.6688</v>
      </c>
      <c r="M344" s="113">
        <v>0.03</v>
      </c>
      <c r="N344" s="114">
        <f t="shared" si="17"/>
        <v>491.184</v>
      </c>
      <c r="O344" s="115" t="s">
        <v>92</v>
      </c>
    </row>
    <row r="345" s="92" customFormat="1" spans="1:15">
      <c r="A345" s="13" t="s">
        <v>692</v>
      </c>
      <c r="B345" s="27" t="s">
        <v>174</v>
      </c>
      <c r="C345" s="29" t="s">
        <v>4</v>
      </c>
      <c r="D345" s="16" t="s">
        <v>48</v>
      </c>
      <c r="E345" s="17">
        <v>2576.56</v>
      </c>
      <c r="F345" s="84" t="s">
        <v>90</v>
      </c>
      <c r="G345" s="35" t="s">
        <v>91</v>
      </c>
      <c r="H345" s="36">
        <v>10</v>
      </c>
      <c r="I345" s="37">
        <v>1499.55792</v>
      </c>
      <c r="J345" s="37">
        <v>249.92632</v>
      </c>
      <c r="K345" s="37">
        <f t="shared" si="15"/>
        <v>1749.48424</v>
      </c>
      <c r="L345" s="37">
        <f t="shared" si="16"/>
        <v>827.07576</v>
      </c>
      <c r="M345" s="113">
        <v>0.03</v>
      </c>
      <c r="N345" s="114">
        <f t="shared" si="17"/>
        <v>77.2968</v>
      </c>
      <c r="O345" s="115" t="s">
        <v>92</v>
      </c>
    </row>
    <row r="346" s="92" customFormat="1" spans="1:15">
      <c r="A346" s="13" t="s">
        <v>693</v>
      </c>
      <c r="B346" s="27" t="s">
        <v>694</v>
      </c>
      <c r="C346" s="29" t="s">
        <v>4</v>
      </c>
      <c r="D346" s="16" t="s">
        <v>48</v>
      </c>
      <c r="E346" s="17">
        <v>11915.52</v>
      </c>
      <c r="F346" s="84" t="s">
        <v>90</v>
      </c>
      <c r="G346" s="35" t="s">
        <v>91</v>
      </c>
      <c r="H346" s="36">
        <v>10</v>
      </c>
      <c r="I346" s="37">
        <v>6934.83264</v>
      </c>
      <c r="J346" s="37">
        <v>1155.80544</v>
      </c>
      <c r="K346" s="37">
        <f t="shared" si="15"/>
        <v>8090.63808</v>
      </c>
      <c r="L346" s="37">
        <f t="shared" si="16"/>
        <v>3824.88192</v>
      </c>
      <c r="M346" s="113">
        <v>0.03</v>
      </c>
      <c r="N346" s="114">
        <f t="shared" si="17"/>
        <v>357.4656</v>
      </c>
      <c r="O346" s="115" t="s">
        <v>92</v>
      </c>
    </row>
    <row r="347" s="92" customFormat="1" spans="1:15">
      <c r="A347" s="13" t="s">
        <v>695</v>
      </c>
      <c r="B347" s="27" t="s">
        <v>696</v>
      </c>
      <c r="C347" s="29" t="s">
        <v>4</v>
      </c>
      <c r="D347" s="16" t="s">
        <v>48</v>
      </c>
      <c r="E347" s="17">
        <v>549.32</v>
      </c>
      <c r="F347" s="84" t="s">
        <v>90</v>
      </c>
      <c r="G347" s="35" t="s">
        <v>91</v>
      </c>
      <c r="H347" s="36">
        <v>10</v>
      </c>
      <c r="I347" s="37">
        <v>319.70424</v>
      </c>
      <c r="J347" s="37">
        <v>53.28404</v>
      </c>
      <c r="K347" s="37">
        <f t="shared" si="15"/>
        <v>372.98828</v>
      </c>
      <c r="L347" s="37">
        <f t="shared" si="16"/>
        <v>176.33172</v>
      </c>
      <c r="M347" s="113">
        <v>0.03</v>
      </c>
      <c r="N347" s="114">
        <f t="shared" si="17"/>
        <v>16.4796</v>
      </c>
      <c r="O347" s="115" t="s">
        <v>92</v>
      </c>
    </row>
    <row r="348" s="92" customFormat="1" spans="1:15">
      <c r="A348" s="13" t="s">
        <v>697</v>
      </c>
      <c r="B348" s="27" t="s">
        <v>698</v>
      </c>
      <c r="C348" s="29" t="s">
        <v>4</v>
      </c>
      <c r="D348" s="16" t="s">
        <v>37</v>
      </c>
      <c r="E348" s="17">
        <v>16611.18</v>
      </c>
      <c r="F348" s="84" t="s">
        <v>90</v>
      </c>
      <c r="G348" s="35" t="s">
        <v>91</v>
      </c>
      <c r="H348" s="36">
        <v>10</v>
      </c>
      <c r="I348" s="37">
        <v>9667.70676</v>
      </c>
      <c r="J348" s="37">
        <v>1611.28446</v>
      </c>
      <c r="K348" s="37">
        <f t="shared" si="15"/>
        <v>11278.99122</v>
      </c>
      <c r="L348" s="37">
        <f t="shared" si="16"/>
        <v>5332.18878</v>
      </c>
      <c r="M348" s="113">
        <v>0.03</v>
      </c>
      <c r="N348" s="114">
        <f t="shared" si="17"/>
        <v>498.3354</v>
      </c>
      <c r="O348" s="115" t="s">
        <v>92</v>
      </c>
    </row>
    <row r="349" s="92" customFormat="1" spans="1:15">
      <c r="A349" s="13" t="s">
        <v>699</v>
      </c>
      <c r="B349" s="27" t="s">
        <v>700</v>
      </c>
      <c r="C349" s="29" t="s">
        <v>4</v>
      </c>
      <c r="D349" s="16" t="s">
        <v>37</v>
      </c>
      <c r="E349" s="17">
        <v>41059.28</v>
      </c>
      <c r="F349" s="84" t="s">
        <v>90</v>
      </c>
      <c r="G349" s="35" t="s">
        <v>91</v>
      </c>
      <c r="H349" s="36">
        <v>10</v>
      </c>
      <c r="I349" s="37">
        <v>23896.50096</v>
      </c>
      <c r="J349" s="37">
        <v>3982.75016</v>
      </c>
      <c r="K349" s="37">
        <f t="shared" si="15"/>
        <v>27879.25112</v>
      </c>
      <c r="L349" s="37">
        <f t="shared" si="16"/>
        <v>13180.02888</v>
      </c>
      <c r="M349" s="113">
        <v>0.03</v>
      </c>
      <c r="N349" s="114">
        <f t="shared" si="17"/>
        <v>1231.7784</v>
      </c>
      <c r="O349" s="115" t="s">
        <v>92</v>
      </c>
    </row>
    <row r="350" s="92" customFormat="1" spans="1:15">
      <c r="A350" s="13" t="s">
        <v>701</v>
      </c>
      <c r="B350" s="27" t="s">
        <v>702</v>
      </c>
      <c r="C350" s="29" t="s">
        <v>4</v>
      </c>
      <c r="D350" s="16" t="s">
        <v>37</v>
      </c>
      <c r="E350" s="17">
        <v>4150.26</v>
      </c>
      <c r="F350" s="84" t="s">
        <v>90</v>
      </c>
      <c r="G350" s="35" t="s">
        <v>91</v>
      </c>
      <c r="H350" s="36">
        <v>10</v>
      </c>
      <c r="I350" s="37">
        <v>2415.45132</v>
      </c>
      <c r="J350" s="37">
        <v>402.57522</v>
      </c>
      <c r="K350" s="37">
        <f t="shared" si="15"/>
        <v>2818.02654</v>
      </c>
      <c r="L350" s="37">
        <f t="shared" si="16"/>
        <v>1332.23346</v>
      </c>
      <c r="M350" s="113">
        <v>0.03</v>
      </c>
      <c r="N350" s="114">
        <f t="shared" si="17"/>
        <v>124.5078</v>
      </c>
      <c r="O350" s="115" t="s">
        <v>92</v>
      </c>
    </row>
    <row r="351" s="92" customFormat="1" spans="1:15">
      <c r="A351" s="13" t="s">
        <v>703</v>
      </c>
      <c r="B351" s="27" t="s">
        <v>704</v>
      </c>
      <c r="C351" s="29" t="s">
        <v>4</v>
      </c>
      <c r="D351" s="16" t="s">
        <v>37</v>
      </c>
      <c r="E351" s="17">
        <v>2801.93</v>
      </c>
      <c r="F351" s="84" t="s">
        <v>90</v>
      </c>
      <c r="G351" s="35" t="s">
        <v>91</v>
      </c>
      <c r="H351" s="36">
        <v>10</v>
      </c>
      <c r="I351" s="37">
        <v>1630.72326</v>
      </c>
      <c r="J351" s="37">
        <v>271.78721</v>
      </c>
      <c r="K351" s="37">
        <f t="shared" si="15"/>
        <v>1902.51047</v>
      </c>
      <c r="L351" s="37">
        <f t="shared" si="16"/>
        <v>899.41953</v>
      </c>
      <c r="M351" s="113">
        <v>0.03</v>
      </c>
      <c r="N351" s="114">
        <f t="shared" si="17"/>
        <v>84.0579</v>
      </c>
      <c r="O351" s="115" t="s">
        <v>92</v>
      </c>
    </row>
    <row r="352" s="92" customFormat="1" spans="1:15">
      <c r="A352" s="13" t="s">
        <v>705</v>
      </c>
      <c r="B352" s="27" t="s">
        <v>706</v>
      </c>
      <c r="C352" s="29" t="s">
        <v>4</v>
      </c>
      <c r="D352" s="16" t="s">
        <v>37</v>
      </c>
      <c r="E352" s="17">
        <v>1682.54</v>
      </c>
      <c r="F352" s="84" t="s">
        <v>90</v>
      </c>
      <c r="G352" s="35" t="s">
        <v>91</v>
      </c>
      <c r="H352" s="36">
        <v>10</v>
      </c>
      <c r="I352" s="37">
        <v>979.23828</v>
      </c>
      <c r="J352" s="37">
        <v>163.20638</v>
      </c>
      <c r="K352" s="37">
        <f t="shared" si="15"/>
        <v>1142.44466</v>
      </c>
      <c r="L352" s="37">
        <f t="shared" si="16"/>
        <v>540.09534</v>
      </c>
      <c r="M352" s="113">
        <v>0.03</v>
      </c>
      <c r="N352" s="114">
        <f t="shared" si="17"/>
        <v>50.4762</v>
      </c>
      <c r="O352" s="115" t="s">
        <v>92</v>
      </c>
    </row>
    <row r="353" s="92" customFormat="1" spans="1:15">
      <c r="A353" s="13" t="s">
        <v>707</v>
      </c>
      <c r="B353" s="27" t="s">
        <v>708</v>
      </c>
      <c r="C353" s="29" t="s">
        <v>4</v>
      </c>
      <c r="D353" s="16" t="s">
        <v>37</v>
      </c>
      <c r="E353" s="17">
        <v>26019.96</v>
      </c>
      <c r="F353" s="84" t="s">
        <v>90</v>
      </c>
      <c r="G353" s="35" t="s">
        <v>91</v>
      </c>
      <c r="H353" s="36">
        <v>10</v>
      </c>
      <c r="I353" s="37">
        <v>15143.61672</v>
      </c>
      <c r="J353" s="37">
        <v>2523.93612</v>
      </c>
      <c r="K353" s="37">
        <f t="shared" si="15"/>
        <v>17667.55284</v>
      </c>
      <c r="L353" s="37">
        <f t="shared" si="16"/>
        <v>8352.40716</v>
      </c>
      <c r="M353" s="113">
        <v>0.03</v>
      </c>
      <c r="N353" s="114">
        <f t="shared" si="17"/>
        <v>780.5988</v>
      </c>
      <c r="O353" s="115" t="s">
        <v>92</v>
      </c>
    </row>
    <row r="354" s="92" customFormat="1" spans="1:15">
      <c r="A354" s="13" t="s">
        <v>709</v>
      </c>
      <c r="B354" s="27" t="s">
        <v>710</v>
      </c>
      <c r="C354" s="29" t="s">
        <v>4</v>
      </c>
      <c r="D354" s="16" t="s">
        <v>37</v>
      </c>
      <c r="E354" s="17">
        <v>11480</v>
      </c>
      <c r="F354" s="84" t="s">
        <v>90</v>
      </c>
      <c r="G354" s="35" t="s">
        <v>91</v>
      </c>
      <c r="H354" s="36">
        <v>10</v>
      </c>
      <c r="I354" s="37">
        <v>6681.36</v>
      </c>
      <c r="J354" s="37">
        <v>1113.56</v>
      </c>
      <c r="K354" s="37">
        <f t="shared" si="15"/>
        <v>7794.92</v>
      </c>
      <c r="L354" s="37">
        <f t="shared" si="16"/>
        <v>3685.08</v>
      </c>
      <c r="M354" s="113">
        <v>0.03</v>
      </c>
      <c r="N354" s="114">
        <f t="shared" si="17"/>
        <v>344.4</v>
      </c>
      <c r="O354" s="115" t="s">
        <v>92</v>
      </c>
    </row>
    <row r="355" s="92" customFormat="1" spans="1:15">
      <c r="A355" s="13" t="s">
        <v>711</v>
      </c>
      <c r="B355" s="27" t="s">
        <v>712</v>
      </c>
      <c r="C355" s="29" t="s">
        <v>4</v>
      </c>
      <c r="D355" s="16" t="s">
        <v>37</v>
      </c>
      <c r="E355" s="17">
        <v>852655.35</v>
      </c>
      <c r="F355" s="84" t="s">
        <v>90</v>
      </c>
      <c r="G355" s="35" t="s">
        <v>91</v>
      </c>
      <c r="H355" s="36">
        <v>10</v>
      </c>
      <c r="I355" s="37">
        <v>496245.4137</v>
      </c>
      <c r="J355" s="37">
        <v>82707.56895</v>
      </c>
      <c r="K355" s="37">
        <f t="shared" si="15"/>
        <v>578952.98265</v>
      </c>
      <c r="L355" s="37">
        <f t="shared" si="16"/>
        <v>273702.36735</v>
      </c>
      <c r="M355" s="113">
        <v>0.03</v>
      </c>
      <c r="N355" s="114">
        <f t="shared" si="17"/>
        <v>25579.6605</v>
      </c>
      <c r="O355" s="115" t="s">
        <v>92</v>
      </c>
    </row>
    <row r="356" s="92" customFormat="1" spans="1:15">
      <c r="A356" s="13" t="s">
        <v>713</v>
      </c>
      <c r="B356" s="27" t="s">
        <v>714</v>
      </c>
      <c r="C356" s="29" t="s">
        <v>4</v>
      </c>
      <c r="D356" s="16" t="s">
        <v>37</v>
      </c>
      <c r="E356" s="17">
        <v>99111.54</v>
      </c>
      <c r="F356" s="84" t="s">
        <v>90</v>
      </c>
      <c r="G356" s="35" t="s">
        <v>91</v>
      </c>
      <c r="H356" s="36">
        <v>10</v>
      </c>
      <c r="I356" s="37">
        <v>57682.91628</v>
      </c>
      <c r="J356" s="37">
        <v>9613.81938</v>
      </c>
      <c r="K356" s="37">
        <f t="shared" si="15"/>
        <v>67296.73566</v>
      </c>
      <c r="L356" s="37">
        <f t="shared" si="16"/>
        <v>31814.80434</v>
      </c>
      <c r="M356" s="113">
        <v>0.03</v>
      </c>
      <c r="N356" s="114">
        <f t="shared" si="17"/>
        <v>2973.3462</v>
      </c>
      <c r="O356" s="115" t="s">
        <v>92</v>
      </c>
    </row>
    <row r="357" s="92" customFormat="1" spans="1:15">
      <c r="A357" s="13" t="s">
        <v>715</v>
      </c>
      <c r="B357" s="27" t="s">
        <v>716</v>
      </c>
      <c r="C357" s="29" t="s">
        <v>4</v>
      </c>
      <c r="D357" s="16" t="s">
        <v>37</v>
      </c>
      <c r="E357" s="17">
        <v>39709.31</v>
      </c>
      <c r="F357" s="84" t="s">
        <v>90</v>
      </c>
      <c r="G357" s="35" t="s">
        <v>91</v>
      </c>
      <c r="H357" s="36">
        <v>10</v>
      </c>
      <c r="I357" s="37">
        <v>23110.81842</v>
      </c>
      <c r="J357" s="37">
        <v>3851.80307</v>
      </c>
      <c r="K357" s="37">
        <f t="shared" si="15"/>
        <v>26962.62149</v>
      </c>
      <c r="L357" s="37">
        <f t="shared" si="16"/>
        <v>12746.68851</v>
      </c>
      <c r="M357" s="113">
        <v>0.03</v>
      </c>
      <c r="N357" s="114">
        <f t="shared" si="17"/>
        <v>1191.2793</v>
      </c>
      <c r="O357" s="115" t="s">
        <v>92</v>
      </c>
    </row>
    <row r="358" s="92" customFormat="1" spans="1:15">
      <c r="A358" s="13" t="s">
        <v>717</v>
      </c>
      <c r="B358" s="27" t="s">
        <v>718</v>
      </c>
      <c r="C358" s="29" t="s">
        <v>4</v>
      </c>
      <c r="D358" s="16" t="s">
        <v>37</v>
      </c>
      <c r="E358" s="17">
        <v>28793.19</v>
      </c>
      <c r="F358" s="84" t="s">
        <v>90</v>
      </c>
      <c r="G358" s="35" t="s">
        <v>91</v>
      </c>
      <c r="H358" s="36">
        <v>10</v>
      </c>
      <c r="I358" s="37">
        <v>16757.63658</v>
      </c>
      <c r="J358" s="37">
        <v>2792.93943</v>
      </c>
      <c r="K358" s="37">
        <f t="shared" si="15"/>
        <v>19550.57601</v>
      </c>
      <c r="L358" s="37">
        <f t="shared" si="16"/>
        <v>9242.61399</v>
      </c>
      <c r="M358" s="113">
        <v>0.03</v>
      </c>
      <c r="N358" s="114">
        <f t="shared" si="17"/>
        <v>863.7957</v>
      </c>
      <c r="O358" s="115" t="s">
        <v>92</v>
      </c>
    </row>
    <row r="359" s="92" customFormat="1" spans="1:15">
      <c r="A359" s="13" t="s">
        <v>719</v>
      </c>
      <c r="B359" s="27" t="s">
        <v>720</v>
      </c>
      <c r="C359" s="29" t="s">
        <v>4</v>
      </c>
      <c r="D359" s="16" t="s">
        <v>44</v>
      </c>
      <c r="E359" s="17">
        <v>12930.7</v>
      </c>
      <c r="F359" s="84" t="s">
        <v>90</v>
      </c>
      <c r="G359" s="35" t="s">
        <v>91</v>
      </c>
      <c r="H359" s="36">
        <v>10</v>
      </c>
      <c r="I359" s="37">
        <v>7525.6674</v>
      </c>
      <c r="J359" s="37">
        <v>1254.2779</v>
      </c>
      <c r="K359" s="37">
        <f t="shared" si="15"/>
        <v>8779.9453</v>
      </c>
      <c r="L359" s="37">
        <f t="shared" si="16"/>
        <v>4150.7547</v>
      </c>
      <c r="M359" s="113">
        <v>0.03</v>
      </c>
      <c r="N359" s="114">
        <f t="shared" si="17"/>
        <v>387.921</v>
      </c>
      <c r="O359" s="115" t="s">
        <v>92</v>
      </c>
    </row>
    <row r="360" s="92" customFormat="1" spans="1:15">
      <c r="A360" s="13" t="s">
        <v>721</v>
      </c>
      <c r="B360" s="27" t="s">
        <v>720</v>
      </c>
      <c r="C360" s="29" t="s">
        <v>4</v>
      </c>
      <c r="D360" s="16" t="s">
        <v>44</v>
      </c>
      <c r="E360" s="17">
        <v>7748.36</v>
      </c>
      <c r="F360" s="84" t="s">
        <v>90</v>
      </c>
      <c r="G360" s="35" t="s">
        <v>91</v>
      </c>
      <c r="H360" s="36">
        <v>10</v>
      </c>
      <c r="I360" s="37">
        <v>4509.54552</v>
      </c>
      <c r="J360" s="37">
        <v>751.59092</v>
      </c>
      <c r="K360" s="37">
        <f t="shared" si="15"/>
        <v>5261.13644</v>
      </c>
      <c r="L360" s="37">
        <f t="shared" si="16"/>
        <v>2487.22356</v>
      </c>
      <c r="M360" s="113">
        <v>0.03</v>
      </c>
      <c r="N360" s="114">
        <f t="shared" si="17"/>
        <v>232.4508</v>
      </c>
      <c r="O360" s="115" t="s">
        <v>92</v>
      </c>
    </row>
    <row r="361" s="92" customFormat="1" spans="1:15">
      <c r="A361" s="13" t="s">
        <v>722</v>
      </c>
      <c r="B361" s="27" t="s">
        <v>720</v>
      </c>
      <c r="C361" s="29" t="s">
        <v>4</v>
      </c>
      <c r="D361" s="16" t="s">
        <v>44</v>
      </c>
      <c r="E361" s="17">
        <v>17076.58</v>
      </c>
      <c r="F361" s="84" t="s">
        <v>90</v>
      </c>
      <c r="G361" s="35" t="s">
        <v>91</v>
      </c>
      <c r="H361" s="36">
        <v>10</v>
      </c>
      <c r="I361" s="37">
        <v>9938.56956</v>
      </c>
      <c r="J361" s="37">
        <v>1656.42826</v>
      </c>
      <c r="K361" s="37">
        <f t="shared" si="15"/>
        <v>11594.99782</v>
      </c>
      <c r="L361" s="37">
        <f t="shared" si="16"/>
        <v>5481.58218</v>
      </c>
      <c r="M361" s="113">
        <v>0.03</v>
      </c>
      <c r="N361" s="114">
        <f t="shared" si="17"/>
        <v>512.2974</v>
      </c>
      <c r="O361" s="115" t="s">
        <v>92</v>
      </c>
    </row>
    <row r="362" s="92" customFormat="1" spans="1:15">
      <c r="A362" s="13" t="s">
        <v>723</v>
      </c>
      <c r="B362" s="27" t="s">
        <v>720</v>
      </c>
      <c r="C362" s="29" t="s">
        <v>4</v>
      </c>
      <c r="D362" s="16" t="s">
        <v>44</v>
      </c>
      <c r="E362" s="17">
        <v>29514.2</v>
      </c>
      <c r="F362" s="84" t="s">
        <v>90</v>
      </c>
      <c r="G362" s="35" t="s">
        <v>91</v>
      </c>
      <c r="H362" s="36">
        <v>10</v>
      </c>
      <c r="I362" s="37">
        <v>17177.2644</v>
      </c>
      <c r="J362" s="37">
        <v>2862.8774</v>
      </c>
      <c r="K362" s="37">
        <f t="shared" si="15"/>
        <v>20040.1418</v>
      </c>
      <c r="L362" s="37">
        <f t="shared" si="16"/>
        <v>9474.0582</v>
      </c>
      <c r="M362" s="113">
        <v>0.03</v>
      </c>
      <c r="N362" s="114">
        <f t="shared" si="17"/>
        <v>885.426</v>
      </c>
      <c r="O362" s="115" t="s">
        <v>92</v>
      </c>
    </row>
    <row r="363" s="92" customFormat="1" spans="1:15">
      <c r="A363" s="13" t="s">
        <v>724</v>
      </c>
      <c r="B363" s="27" t="s">
        <v>720</v>
      </c>
      <c r="C363" s="29" t="s">
        <v>4</v>
      </c>
      <c r="D363" s="16" t="s">
        <v>44</v>
      </c>
      <c r="E363" s="17">
        <v>37805.95</v>
      </c>
      <c r="F363" s="84" t="s">
        <v>90</v>
      </c>
      <c r="G363" s="35" t="s">
        <v>91</v>
      </c>
      <c r="H363" s="36">
        <v>10</v>
      </c>
      <c r="I363" s="37">
        <v>22003.0629</v>
      </c>
      <c r="J363" s="37">
        <v>3667.17715</v>
      </c>
      <c r="K363" s="37">
        <f t="shared" si="15"/>
        <v>25670.24005</v>
      </c>
      <c r="L363" s="37">
        <f t="shared" si="16"/>
        <v>12135.70995</v>
      </c>
      <c r="M363" s="113">
        <v>0.03</v>
      </c>
      <c r="N363" s="114">
        <f t="shared" si="17"/>
        <v>1134.1785</v>
      </c>
      <c r="O363" s="115" t="s">
        <v>92</v>
      </c>
    </row>
    <row r="364" s="92" customFormat="1" spans="1:15">
      <c r="A364" s="13" t="s">
        <v>725</v>
      </c>
      <c r="B364" s="27" t="s">
        <v>726</v>
      </c>
      <c r="C364" s="29" t="s">
        <v>4</v>
      </c>
      <c r="D364" s="16" t="s">
        <v>44</v>
      </c>
      <c r="E364" s="17">
        <v>51690.55</v>
      </c>
      <c r="F364" s="84" t="s">
        <v>90</v>
      </c>
      <c r="G364" s="35" t="s">
        <v>91</v>
      </c>
      <c r="H364" s="36">
        <v>10</v>
      </c>
      <c r="I364" s="37">
        <v>30083.9001</v>
      </c>
      <c r="J364" s="37">
        <v>5013.98335</v>
      </c>
      <c r="K364" s="37">
        <f t="shared" si="15"/>
        <v>35097.88345</v>
      </c>
      <c r="L364" s="37">
        <f t="shared" si="16"/>
        <v>16592.66655</v>
      </c>
      <c r="M364" s="113">
        <v>0.03</v>
      </c>
      <c r="N364" s="114">
        <f t="shared" si="17"/>
        <v>1550.7165</v>
      </c>
      <c r="O364" s="115" t="s">
        <v>92</v>
      </c>
    </row>
    <row r="365" s="92" customFormat="1" spans="1:15">
      <c r="A365" s="13" t="s">
        <v>727</v>
      </c>
      <c r="B365" s="27" t="s">
        <v>728</v>
      </c>
      <c r="C365" s="29" t="s">
        <v>4</v>
      </c>
      <c r="D365" s="16" t="s">
        <v>44</v>
      </c>
      <c r="E365" s="17">
        <v>37692.8</v>
      </c>
      <c r="F365" s="84" t="s">
        <v>90</v>
      </c>
      <c r="G365" s="35" t="s">
        <v>91</v>
      </c>
      <c r="H365" s="36">
        <v>10</v>
      </c>
      <c r="I365" s="37">
        <v>21937.2096</v>
      </c>
      <c r="J365" s="37">
        <v>3656.2016</v>
      </c>
      <c r="K365" s="37">
        <f t="shared" si="15"/>
        <v>25593.4112</v>
      </c>
      <c r="L365" s="37">
        <f t="shared" si="16"/>
        <v>12099.3888</v>
      </c>
      <c r="M365" s="113">
        <v>0.03</v>
      </c>
      <c r="N365" s="114">
        <f t="shared" si="17"/>
        <v>1130.784</v>
      </c>
      <c r="O365" s="115" t="s">
        <v>92</v>
      </c>
    </row>
    <row r="366" s="92" customFormat="1" spans="1:15">
      <c r="A366" s="13" t="s">
        <v>729</v>
      </c>
      <c r="B366" s="27" t="s">
        <v>730</v>
      </c>
      <c r="C366" s="29" t="s">
        <v>4</v>
      </c>
      <c r="D366" s="16" t="s">
        <v>44</v>
      </c>
      <c r="E366" s="17">
        <v>138333.6</v>
      </c>
      <c r="F366" s="84" t="s">
        <v>90</v>
      </c>
      <c r="G366" s="35" t="s">
        <v>91</v>
      </c>
      <c r="H366" s="36">
        <v>10</v>
      </c>
      <c r="I366" s="37">
        <v>80510.1552</v>
      </c>
      <c r="J366" s="37">
        <v>13418.3592</v>
      </c>
      <c r="K366" s="37">
        <f t="shared" si="15"/>
        <v>93928.5144</v>
      </c>
      <c r="L366" s="37">
        <f t="shared" si="16"/>
        <v>44405.0856</v>
      </c>
      <c r="M366" s="113">
        <v>0.03</v>
      </c>
      <c r="N366" s="114">
        <f t="shared" si="17"/>
        <v>4150.008</v>
      </c>
      <c r="O366" s="115" t="s">
        <v>92</v>
      </c>
    </row>
    <row r="367" s="92" customFormat="1" spans="1:15">
      <c r="A367" s="13" t="s">
        <v>731</v>
      </c>
      <c r="B367" s="27" t="s">
        <v>732</v>
      </c>
      <c r="C367" s="29" t="s">
        <v>4</v>
      </c>
      <c r="D367" s="16" t="s">
        <v>44</v>
      </c>
      <c r="E367" s="17">
        <v>77458.54</v>
      </c>
      <c r="F367" s="84" t="s">
        <v>90</v>
      </c>
      <c r="G367" s="35" t="s">
        <v>91</v>
      </c>
      <c r="H367" s="36">
        <v>10</v>
      </c>
      <c r="I367" s="37">
        <v>45080.87028</v>
      </c>
      <c r="J367" s="37">
        <v>7513.47838</v>
      </c>
      <c r="K367" s="37">
        <f t="shared" si="15"/>
        <v>52594.34866</v>
      </c>
      <c r="L367" s="37">
        <f t="shared" si="16"/>
        <v>24864.19134</v>
      </c>
      <c r="M367" s="113">
        <v>0.03</v>
      </c>
      <c r="N367" s="114">
        <f t="shared" si="17"/>
        <v>2323.7562</v>
      </c>
      <c r="O367" s="115" t="s">
        <v>92</v>
      </c>
    </row>
    <row r="368" s="92" customFormat="1" spans="1:15">
      <c r="A368" s="13" t="s">
        <v>733</v>
      </c>
      <c r="B368" s="27" t="s">
        <v>734</v>
      </c>
      <c r="C368" s="29" t="s">
        <v>4</v>
      </c>
      <c r="D368" s="16" t="s">
        <v>44</v>
      </c>
      <c r="E368" s="17">
        <v>156368.48</v>
      </c>
      <c r="F368" s="84" t="s">
        <v>90</v>
      </c>
      <c r="G368" s="35" t="s">
        <v>91</v>
      </c>
      <c r="H368" s="36">
        <v>10</v>
      </c>
      <c r="I368" s="37">
        <v>91006.45536</v>
      </c>
      <c r="J368" s="37">
        <v>15167.74256</v>
      </c>
      <c r="K368" s="37">
        <f t="shared" si="15"/>
        <v>106174.19792</v>
      </c>
      <c r="L368" s="37">
        <f t="shared" si="16"/>
        <v>50194.28208</v>
      </c>
      <c r="M368" s="113">
        <v>0.03</v>
      </c>
      <c r="N368" s="114">
        <f t="shared" si="17"/>
        <v>4691.0544</v>
      </c>
      <c r="O368" s="115" t="s">
        <v>92</v>
      </c>
    </row>
    <row r="369" s="92" customFormat="1" spans="1:15">
      <c r="A369" s="13" t="s">
        <v>735</v>
      </c>
      <c r="B369" s="27" t="s">
        <v>736</v>
      </c>
      <c r="C369" s="29" t="s">
        <v>4</v>
      </c>
      <c r="D369" s="16" t="s">
        <v>44</v>
      </c>
      <c r="E369" s="17">
        <v>136260.64</v>
      </c>
      <c r="F369" s="84" t="s">
        <v>90</v>
      </c>
      <c r="G369" s="35" t="s">
        <v>91</v>
      </c>
      <c r="H369" s="36">
        <v>10</v>
      </c>
      <c r="I369" s="37">
        <v>79303.69248</v>
      </c>
      <c r="J369" s="37">
        <v>13217.28208</v>
      </c>
      <c r="K369" s="37">
        <f t="shared" si="15"/>
        <v>92520.97456</v>
      </c>
      <c r="L369" s="37">
        <f t="shared" si="16"/>
        <v>43739.66544</v>
      </c>
      <c r="M369" s="113">
        <v>0.03</v>
      </c>
      <c r="N369" s="114">
        <f t="shared" si="17"/>
        <v>4087.8192</v>
      </c>
      <c r="O369" s="115" t="s">
        <v>92</v>
      </c>
    </row>
    <row r="370" s="92" customFormat="1" spans="1:15">
      <c r="A370" s="13" t="s">
        <v>737</v>
      </c>
      <c r="B370" s="27" t="s">
        <v>738</v>
      </c>
      <c r="C370" s="29" t="s">
        <v>4</v>
      </c>
      <c r="D370" s="16" t="s">
        <v>37</v>
      </c>
      <c r="E370" s="17">
        <v>47303.1</v>
      </c>
      <c r="F370" s="84" t="s">
        <v>90</v>
      </c>
      <c r="G370" s="35" t="s">
        <v>91</v>
      </c>
      <c r="H370" s="36">
        <v>10</v>
      </c>
      <c r="I370" s="37">
        <v>27530.4042</v>
      </c>
      <c r="J370" s="37">
        <v>4588.4007</v>
      </c>
      <c r="K370" s="37">
        <f t="shared" si="15"/>
        <v>32118.8049</v>
      </c>
      <c r="L370" s="37">
        <f t="shared" si="16"/>
        <v>15184.2951</v>
      </c>
      <c r="M370" s="113">
        <v>0.03</v>
      </c>
      <c r="N370" s="114">
        <f t="shared" si="17"/>
        <v>1419.093</v>
      </c>
      <c r="O370" s="115" t="s">
        <v>92</v>
      </c>
    </row>
    <row r="371" s="92" customFormat="1" spans="1:15">
      <c r="A371" s="13" t="s">
        <v>739</v>
      </c>
      <c r="B371" s="27" t="s">
        <v>740</v>
      </c>
      <c r="C371" s="29" t="s">
        <v>4</v>
      </c>
      <c r="D371" s="16" t="s">
        <v>37</v>
      </c>
      <c r="E371" s="17">
        <v>18327.4</v>
      </c>
      <c r="F371" s="84" t="s">
        <v>90</v>
      </c>
      <c r="G371" s="35" t="s">
        <v>91</v>
      </c>
      <c r="H371" s="36">
        <v>10</v>
      </c>
      <c r="I371" s="37">
        <v>10666.5468</v>
      </c>
      <c r="J371" s="37">
        <v>1777.7578</v>
      </c>
      <c r="K371" s="37">
        <f t="shared" si="15"/>
        <v>12444.3046</v>
      </c>
      <c r="L371" s="37">
        <f t="shared" si="16"/>
        <v>5883.0954</v>
      </c>
      <c r="M371" s="113">
        <v>0.03</v>
      </c>
      <c r="N371" s="114">
        <f t="shared" si="17"/>
        <v>549.822</v>
      </c>
      <c r="O371" s="115" t="s">
        <v>92</v>
      </c>
    </row>
    <row r="372" s="92" customFormat="1" spans="1:15">
      <c r="A372" s="13" t="s">
        <v>741</v>
      </c>
      <c r="B372" s="27" t="s">
        <v>742</v>
      </c>
      <c r="C372" s="29" t="s">
        <v>4</v>
      </c>
      <c r="D372" s="16" t="s">
        <v>37</v>
      </c>
      <c r="E372" s="17">
        <v>59724</v>
      </c>
      <c r="F372" s="84" t="s">
        <v>90</v>
      </c>
      <c r="G372" s="35" t="s">
        <v>91</v>
      </c>
      <c r="H372" s="36">
        <v>10</v>
      </c>
      <c r="I372" s="37">
        <v>34759.368</v>
      </c>
      <c r="J372" s="37">
        <v>5793.228</v>
      </c>
      <c r="K372" s="37">
        <f t="shared" si="15"/>
        <v>40552.596</v>
      </c>
      <c r="L372" s="37">
        <f t="shared" si="16"/>
        <v>19171.404</v>
      </c>
      <c r="M372" s="113">
        <v>0.03</v>
      </c>
      <c r="N372" s="114">
        <f t="shared" si="17"/>
        <v>1791.72</v>
      </c>
      <c r="O372" s="115" t="s">
        <v>92</v>
      </c>
    </row>
    <row r="373" s="92" customFormat="1" spans="1:15">
      <c r="A373" s="13" t="s">
        <v>743</v>
      </c>
      <c r="B373" s="27" t="s">
        <v>744</v>
      </c>
      <c r="C373" s="29" t="s">
        <v>4</v>
      </c>
      <c r="D373" s="16" t="s">
        <v>37</v>
      </c>
      <c r="E373" s="17">
        <v>41811</v>
      </c>
      <c r="F373" s="84" t="s">
        <v>90</v>
      </c>
      <c r="G373" s="35" t="s">
        <v>91</v>
      </c>
      <c r="H373" s="36">
        <v>10</v>
      </c>
      <c r="I373" s="37">
        <v>24334.002</v>
      </c>
      <c r="J373" s="37">
        <v>4055.667</v>
      </c>
      <c r="K373" s="37">
        <f t="shared" si="15"/>
        <v>28389.669</v>
      </c>
      <c r="L373" s="37">
        <f t="shared" si="16"/>
        <v>13421.331</v>
      </c>
      <c r="M373" s="113">
        <v>0.03</v>
      </c>
      <c r="N373" s="114">
        <f t="shared" si="17"/>
        <v>1254.33</v>
      </c>
      <c r="O373" s="115" t="s">
        <v>92</v>
      </c>
    </row>
    <row r="374" s="92" customFormat="1" spans="1:15">
      <c r="A374" s="13" t="s">
        <v>745</v>
      </c>
      <c r="B374" s="27" t="s">
        <v>164</v>
      </c>
      <c r="C374" s="29" t="s">
        <v>4</v>
      </c>
      <c r="D374" s="16" t="s">
        <v>37</v>
      </c>
      <c r="E374" s="17">
        <v>21780</v>
      </c>
      <c r="F374" s="84" t="s">
        <v>90</v>
      </c>
      <c r="G374" s="35" t="s">
        <v>91</v>
      </c>
      <c r="H374" s="36">
        <v>10</v>
      </c>
      <c r="I374" s="37">
        <v>12675.96</v>
      </c>
      <c r="J374" s="37">
        <v>2112.66</v>
      </c>
      <c r="K374" s="37">
        <f t="shared" si="15"/>
        <v>14788.62</v>
      </c>
      <c r="L374" s="37">
        <f t="shared" si="16"/>
        <v>6991.38</v>
      </c>
      <c r="M374" s="113">
        <v>0.03</v>
      </c>
      <c r="N374" s="114">
        <f t="shared" si="17"/>
        <v>653.4</v>
      </c>
      <c r="O374" s="115" t="s">
        <v>92</v>
      </c>
    </row>
    <row r="375" s="92" customFormat="1" spans="1:15">
      <c r="A375" s="13" t="s">
        <v>746</v>
      </c>
      <c r="B375" s="27" t="s">
        <v>172</v>
      </c>
      <c r="C375" s="29" t="s">
        <v>4</v>
      </c>
      <c r="D375" s="16" t="s">
        <v>37</v>
      </c>
      <c r="E375" s="17">
        <v>25776</v>
      </c>
      <c r="F375" s="84" t="s">
        <v>90</v>
      </c>
      <c r="G375" s="35" t="s">
        <v>91</v>
      </c>
      <c r="H375" s="36">
        <v>10</v>
      </c>
      <c r="I375" s="37">
        <v>15001.632</v>
      </c>
      <c r="J375" s="37">
        <v>2500.272</v>
      </c>
      <c r="K375" s="37">
        <f t="shared" si="15"/>
        <v>17501.904</v>
      </c>
      <c r="L375" s="37">
        <f t="shared" si="16"/>
        <v>8274.096</v>
      </c>
      <c r="M375" s="113">
        <v>0.03</v>
      </c>
      <c r="N375" s="114">
        <f t="shared" si="17"/>
        <v>773.28</v>
      </c>
      <c r="O375" s="115" t="s">
        <v>92</v>
      </c>
    </row>
    <row r="376" s="92" customFormat="1" spans="1:15">
      <c r="A376" s="13" t="s">
        <v>747</v>
      </c>
      <c r="B376" s="27" t="s">
        <v>166</v>
      </c>
      <c r="C376" s="29" t="s">
        <v>4</v>
      </c>
      <c r="D376" s="16" t="s">
        <v>37</v>
      </c>
      <c r="E376" s="17">
        <v>2080.5</v>
      </c>
      <c r="F376" s="84" t="s">
        <v>90</v>
      </c>
      <c r="G376" s="35" t="s">
        <v>91</v>
      </c>
      <c r="H376" s="36">
        <v>10</v>
      </c>
      <c r="I376" s="37">
        <v>1210.851</v>
      </c>
      <c r="J376" s="37">
        <v>201.8085</v>
      </c>
      <c r="K376" s="37">
        <f t="shared" si="15"/>
        <v>1412.6595</v>
      </c>
      <c r="L376" s="37">
        <f t="shared" si="16"/>
        <v>667.8405</v>
      </c>
      <c r="M376" s="113">
        <v>0.03</v>
      </c>
      <c r="N376" s="114">
        <f t="shared" si="17"/>
        <v>62.415</v>
      </c>
      <c r="O376" s="115" t="s">
        <v>92</v>
      </c>
    </row>
    <row r="377" s="92" customFormat="1" spans="1:15">
      <c r="A377" s="13" t="s">
        <v>748</v>
      </c>
      <c r="B377" s="27" t="s">
        <v>168</v>
      </c>
      <c r="C377" s="29" t="s">
        <v>4</v>
      </c>
      <c r="D377" s="16" t="s">
        <v>37</v>
      </c>
      <c r="E377" s="17">
        <v>27202.65</v>
      </c>
      <c r="F377" s="84" t="s">
        <v>90</v>
      </c>
      <c r="G377" s="35" t="s">
        <v>91</v>
      </c>
      <c r="H377" s="36">
        <v>10</v>
      </c>
      <c r="I377" s="37">
        <v>15831.9423</v>
      </c>
      <c r="J377" s="37">
        <v>2638.65705</v>
      </c>
      <c r="K377" s="37">
        <f t="shared" si="15"/>
        <v>18470.59935</v>
      </c>
      <c r="L377" s="37">
        <f t="shared" si="16"/>
        <v>8732.05065</v>
      </c>
      <c r="M377" s="113">
        <v>0.03</v>
      </c>
      <c r="N377" s="114">
        <f t="shared" si="17"/>
        <v>816.0795</v>
      </c>
      <c r="O377" s="115" t="s">
        <v>92</v>
      </c>
    </row>
    <row r="378" s="92" customFormat="1" spans="1:15">
      <c r="A378" s="13" t="s">
        <v>749</v>
      </c>
      <c r="B378" s="27" t="s">
        <v>170</v>
      </c>
      <c r="C378" s="47" t="s">
        <v>4</v>
      </c>
      <c r="D378" s="16" t="s">
        <v>37</v>
      </c>
      <c r="E378" s="17">
        <v>2703.7</v>
      </c>
      <c r="F378" s="84" t="s">
        <v>90</v>
      </c>
      <c r="G378" s="35" t="s">
        <v>91</v>
      </c>
      <c r="H378" s="36">
        <v>10</v>
      </c>
      <c r="I378" s="37">
        <v>1573.5534</v>
      </c>
      <c r="J378" s="37">
        <v>262.2589</v>
      </c>
      <c r="K378" s="37">
        <f t="shared" si="15"/>
        <v>1835.8123</v>
      </c>
      <c r="L378" s="37">
        <f t="shared" si="16"/>
        <v>867.8877</v>
      </c>
      <c r="M378" s="113">
        <v>0.03</v>
      </c>
      <c r="N378" s="114">
        <f t="shared" si="17"/>
        <v>81.111</v>
      </c>
      <c r="O378" s="115" t="s">
        <v>92</v>
      </c>
    </row>
    <row r="379" s="92" customFormat="1" spans="1:15">
      <c r="A379" s="13" t="s">
        <v>750</v>
      </c>
      <c r="B379" s="48" t="s">
        <v>751</v>
      </c>
      <c r="C379" s="49" t="s">
        <v>4</v>
      </c>
      <c r="D379" s="16" t="s">
        <v>44</v>
      </c>
      <c r="E379" s="17">
        <v>520.79</v>
      </c>
      <c r="F379" s="84" t="s">
        <v>90</v>
      </c>
      <c r="G379" s="35" t="s">
        <v>91</v>
      </c>
      <c r="H379" s="36">
        <v>10</v>
      </c>
      <c r="I379" s="37">
        <v>303.09978</v>
      </c>
      <c r="J379" s="37">
        <v>50.51663</v>
      </c>
      <c r="K379" s="37">
        <f t="shared" si="15"/>
        <v>353.61641</v>
      </c>
      <c r="L379" s="37">
        <f t="shared" si="16"/>
        <v>167.17359</v>
      </c>
      <c r="M379" s="113">
        <v>0.03</v>
      </c>
      <c r="N379" s="114">
        <f t="shared" si="17"/>
        <v>15.6237</v>
      </c>
      <c r="O379" s="115" t="s">
        <v>92</v>
      </c>
    </row>
    <row r="380" s="92" customFormat="1" spans="1:15">
      <c r="A380" s="13" t="s">
        <v>752</v>
      </c>
      <c r="B380" s="48" t="s">
        <v>753</v>
      </c>
      <c r="C380" s="47" t="s">
        <v>2</v>
      </c>
      <c r="D380" s="16" t="s">
        <v>68</v>
      </c>
      <c r="E380" s="17">
        <v>30130</v>
      </c>
      <c r="F380" s="84" t="s">
        <v>90</v>
      </c>
      <c r="G380" s="35" t="s">
        <v>91</v>
      </c>
      <c r="H380" s="36">
        <v>10</v>
      </c>
      <c r="I380" s="37">
        <v>17535.66</v>
      </c>
      <c r="J380" s="37">
        <v>2922.61</v>
      </c>
      <c r="K380" s="37">
        <f t="shared" si="15"/>
        <v>20458.27</v>
      </c>
      <c r="L380" s="37">
        <f t="shared" si="16"/>
        <v>9671.73</v>
      </c>
      <c r="M380" s="113">
        <v>0.03</v>
      </c>
      <c r="N380" s="114">
        <f t="shared" si="17"/>
        <v>903.9</v>
      </c>
      <c r="O380" s="115" t="s">
        <v>92</v>
      </c>
    </row>
    <row r="381" s="92" customFormat="1" spans="1:15">
      <c r="A381" s="13" t="s">
        <v>754</v>
      </c>
      <c r="B381" s="48" t="s">
        <v>755</v>
      </c>
      <c r="C381" s="47" t="s">
        <v>4</v>
      </c>
      <c r="D381" s="16" t="s">
        <v>48</v>
      </c>
      <c r="E381" s="17">
        <v>17360</v>
      </c>
      <c r="F381" s="84" t="s">
        <v>90</v>
      </c>
      <c r="G381" s="35" t="s">
        <v>91</v>
      </c>
      <c r="H381" s="36">
        <v>10</v>
      </c>
      <c r="I381" s="37">
        <v>10103.52</v>
      </c>
      <c r="J381" s="37">
        <v>1683.92</v>
      </c>
      <c r="K381" s="37">
        <f t="shared" si="15"/>
        <v>11787.44</v>
      </c>
      <c r="L381" s="37">
        <f t="shared" si="16"/>
        <v>5572.56</v>
      </c>
      <c r="M381" s="113">
        <v>0.03</v>
      </c>
      <c r="N381" s="114">
        <f t="shared" si="17"/>
        <v>520.8</v>
      </c>
      <c r="O381" s="115" t="s">
        <v>92</v>
      </c>
    </row>
    <row r="382" s="92" customFormat="1" spans="1:15">
      <c r="A382" s="13" t="s">
        <v>756</v>
      </c>
      <c r="B382" s="48" t="s">
        <v>757</v>
      </c>
      <c r="C382" s="29" t="s">
        <v>0</v>
      </c>
      <c r="D382" s="16" t="s">
        <v>11</v>
      </c>
      <c r="E382" s="17">
        <v>12050028.15</v>
      </c>
      <c r="F382" s="84" t="s">
        <v>90</v>
      </c>
      <c r="G382" s="35" t="s">
        <v>91</v>
      </c>
      <c r="H382" s="36">
        <v>20</v>
      </c>
      <c r="I382" s="37">
        <v>3506558.19165</v>
      </c>
      <c r="J382" s="37">
        <v>584426.365275</v>
      </c>
      <c r="K382" s="37">
        <f t="shared" si="15"/>
        <v>4090984.556925</v>
      </c>
      <c r="L382" s="37">
        <f t="shared" si="16"/>
        <v>7959043.593075</v>
      </c>
      <c r="M382" s="113">
        <v>0.03</v>
      </c>
      <c r="N382" s="114">
        <f t="shared" si="17"/>
        <v>361500.8445</v>
      </c>
      <c r="O382" s="115" t="s">
        <v>92</v>
      </c>
    </row>
    <row r="383" s="92" customFormat="1" spans="1:15">
      <c r="A383" s="13" t="s">
        <v>758</v>
      </c>
      <c r="B383" s="48" t="s">
        <v>759</v>
      </c>
      <c r="C383" s="47" t="s">
        <v>1</v>
      </c>
      <c r="D383" s="16" t="s">
        <v>12</v>
      </c>
      <c r="E383" s="17">
        <v>462324.37</v>
      </c>
      <c r="F383" s="84" t="s">
        <v>90</v>
      </c>
      <c r="G383" s="35" t="s">
        <v>91</v>
      </c>
      <c r="H383" s="36">
        <v>20</v>
      </c>
      <c r="I383" s="37">
        <v>134536.39167</v>
      </c>
      <c r="J383" s="37">
        <v>22422.731945</v>
      </c>
      <c r="K383" s="37">
        <f t="shared" si="15"/>
        <v>156959.123615</v>
      </c>
      <c r="L383" s="37">
        <f t="shared" si="16"/>
        <v>305365.246385</v>
      </c>
      <c r="M383" s="113">
        <v>0.03</v>
      </c>
      <c r="N383" s="114">
        <f t="shared" si="17"/>
        <v>13869.7311</v>
      </c>
      <c r="O383" s="115" t="s">
        <v>92</v>
      </c>
    </row>
    <row r="384" s="92" customFormat="1" spans="1:15">
      <c r="A384" s="13" t="s">
        <v>760</v>
      </c>
      <c r="B384" s="48" t="s">
        <v>761</v>
      </c>
      <c r="C384" s="49" t="s">
        <v>1</v>
      </c>
      <c r="D384" s="16" t="s">
        <v>34</v>
      </c>
      <c r="E384" s="17">
        <v>197737.01</v>
      </c>
      <c r="F384" s="84" t="s">
        <v>90</v>
      </c>
      <c r="G384" s="35" t="s">
        <v>91</v>
      </c>
      <c r="H384" s="36">
        <v>20</v>
      </c>
      <c r="I384" s="37">
        <v>57541.46991</v>
      </c>
      <c r="J384" s="37">
        <v>9590.244985</v>
      </c>
      <c r="K384" s="37">
        <f t="shared" si="15"/>
        <v>67131.714895</v>
      </c>
      <c r="L384" s="37">
        <f t="shared" si="16"/>
        <v>130605.295105</v>
      </c>
      <c r="M384" s="113">
        <v>0.03</v>
      </c>
      <c r="N384" s="114">
        <f t="shared" si="17"/>
        <v>5932.1103</v>
      </c>
      <c r="O384" s="115" t="s">
        <v>92</v>
      </c>
    </row>
    <row r="385" s="92" customFormat="1" spans="1:15">
      <c r="A385" s="13" t="s">
        <v>762</v>
      </c>
      <c r="B385" s="48" t="s">
        <v>763</v>
      </c>
      <c r="C385" s="29" t="s">
        <v>1</v>
      </c>
      <c r="D385" s="16" t="s">
        <v>12</v>
      </c>
      <c r="E385" s="17">
        <v>425182.91</v>
      </c>
      <c r="F385" s="84" t="s">
        <v>90</v>
      </c>
      <c r="G385" s="35" t="s">
        <v>91</v>
      </c>
      <c r="H385" s="36">
        <v>20</v>
      </c>
      <c r="I385" s="37">
        <v>123728.22681</v>
      </c>
      <c r="J385" s="37">
        <v>20621.371135</v>
      </c>
      <c r="K385" s="37">
        <f t="shared" si="15"/>
        <v>144349.597945</v>
      </c>
      <c r="L385" s="37">
        <f t="shared" si="16"/>
        <v>280833.312055</v>
      </c>
      <c r="M385" s="113">
        <v>0.03</v>
      </c>
      <c r="N385" s="114">
        <f t="shared" si="17"/>
        <v>12755.4873</v>
      </c>
      <c r="O385" s="115" t="s">
        <v>92</v>
      </c>
    </row>
    <row r="386" s="92" customFormat="1" spans="1:15">
      <c r="A386" s="13" t="s">
        <v>764</v>
      </c>
      <c r="B386" s="48" t="s">
        <v>765</v>
      </c>
      <c r="C386" s="47" t="s">
        <v>1</v>
      </c>
      <c r="D386" s="16" t="s">
        <v>12</v>
      </c>
      <c r="E386" s="17">
        <v>27147.76</v>
      </c>
      <c r="F386" s="84" t="s">
        <v>90</v>
      </c>
      <c r="G386" s="35" t="s">
        <v>91</v>
      </c>
      <c r="H386" s="36">
        <v>20</v>
      </c>
      <c r="I386" s="37">
        <v>7899.99816</v>
      </c>
      <c r="J386" s="37">
        <v>1316.66636</v>
      </c>
      <c r="K386" s="37">
        <f t="shared" si="15"/>
        <v>9216.66452</v>
      </c>
      <c r="L386" s="37">
        <f t="shared" si="16"/>
        <v>17931.09548</v>
      </c>
      <c r="M386" s="113">
        <v>0.03</v>
      </c>
      <c r="N386" s="114">
        <f t="shared" si="17"/>
        <v>814.4328</v>
      </c>
      <c r="O386" s="115" t="s">
        <v>92</v>
      </c>
    </row>
    <row r="387" s="92" customFormat="1" spans="1:15">
      <c r="A387" s="13" t="s">
        <v>766</v>
      </c>
      <c r="B387" s="48" t="s">
        <v>767</v>
      </c>
      <c r="C387" s="49" t="s">
        <v>1</v>
      </c>
      <c r="D387" s="16" t="s">
        <v>23</v>
      </c>
      <c r="E387" s="17">
        <v>1633200</v>
      </c>
      <c r="F387" s="84" t="s">
        <v>90</v>
      </c>
      <c r="G387" s="35" t="s">
        <v>91</v>
      </c>
      <c r="H387" s="36">
        <v>20</v>
      </c>
      <c r="I387" s="37">
        <v>475261.2</v>
      </c>
      <c r="J387" s="37">
        <v>79210.2</v>
      </c>
      <c r="K387" s="37">
        <f t="shared" si="15"/>
        <v>554471.4</v>
      </c>
      <c r="L387" s="37">
        <f t="shared" si="16"/>
        <v>1078728.6</v>
      </c>
      <c r="M387" s="113">
        <v>0.03</v>
      </c>
      <c r="N387" s="114">
        <f t="shared" si="17"/>
        <v>48996</v>
      </c>
      <c r="O387" s="115" t="s">
        <v>92</v>
      </c>
    </row>
    <row r="388" s="92" customFormat="1" spans="1:15">
      <c r="A388" s="13" t="s">
        <v>768</v>
      </c>
      <c r="B388" s="48" t="s">
        <v>769</v>
      </c>
      <c r="C388" s="29" t="s">
        <v>1</v>
      </c>
      <c r="D388" s="16" t="s">
        <v>23</v>
      </c>
      <c r="E388" s="17">
        <v>506705.27</v>
      </c>
      <c r="F388" s="84" t="s">
        <v>90</v>
      </c>
      <c r="G388" s="35" t="s">
        <v>91</v>
      </c>
      <c r="H388" s="36">
        <v>20</v>
      </c>
      <c r="I388" s="37">
        <v>147451.23357</v>
      </c>
      <c r="J388" s="37">
        <v>24575.205595</v>
      </c>
      <c r="K388" s="37">
        <f t="shared" si="15"/>
        <v>172026.439165</v>
      </c>
      <c r="L388" s="37">
        <f t="shared" si="16"/>
        <v>334678.830835</v>
      </c>
      <c r="M388" s="113">
        <v>0.03</v>
      </c>
      <c r="N388" s="114">
        <f t="shared" si="17"/>
        <v>15201.1581</v>
      </c>
      <c r="O388" s="115" t="s">
        <v>92</v>
      </c>
    </row>
    <row r="389" s="92" customFormat="1" spans="1:15">
      <c r="A389" s="13" t="s">
        <v>770</v>
      </c>
      <c r="B389" s="48" t="s">
        <v>771</v>
      </c>
      <c r="C389" s="47" t="s">
        <v>4</v>
      </c>
      <c r="D389" s="16" t="s">
        <v>44</v>
      </c>
      <c r="E389" s="17">
        <v>530000</v>
      </c>
      <c r="F389" s="84" t="s">
        <v>90</v>
      </c>
      <c r="G389" s="35" t="s">
        <v>91</v>
      </c>
      <c r="H389" s="36">
        <v>10</v>
      </c>
      <c r="I389" s="37">
        <v>308460</v>
      </c>
      <c r="J389" s="37">
        <v>51410</v>
      </c>
      <c r="K389" s="37">
        <f t="shared" ref="K389:K394" si="18">I389+J389</f>
        <v>359870</v>
      </c>
      <c r="L389" s="37">
        <f t="shared" ref="L389:L393" si="19">E389-K389</f>
        <v>170130</v>
      </c>
      <c r="M389" s="113">
        <v>0.03</v>
      </c>
      <c r="N389" s="114">
        <f t="shared" ref="N389:N393" si="20">E389*M389</f>
        <v>15900</v>
      </c>
      <c r="O389" s="115" t="s">
        <v>92</v>
      </c>
    </row>
    <row r="390" s="92" customFormat="1" spans="1:15">
      <c r="A390" s="13" t="s">
        <v>772</v>
      </c>
      <c r="B390" s="48" t="s">
        <v>773</v>
      </c>
      <c r="C390" s="49" t="s">
        <v>5</v>
      </c>
      <c r="D390" s="16" t="s">
        <v>45</v>
      </c>
      <c r="E390" s="17">
        <v>334970</v>
      </c>
      <c r="F390" s="84" t="s">
        <v>90</v>
      </c>
      <c r="G390" s="35" t="s">
        <v>91</v>
      </c>
      <c r="H390" s="36">
        <v>10</v>
      </c>
      <c r="I390" s="37">
        <v>194952.54</v>
      </c>
      <c r="J390" s="37">
        <v>32492.09</v>
      </c>
      <c r="K390" s="37">
        <f t="shared" si="18"/>
        <v>227444.63</v>
      </c>
      <c r="L390" s="37">
        <f t="shared" si="19"/>
        <v>107525.37</v>
      </c>
      <c r="M390" s="113">
        <v>0.03</v>
      </c>
      <c r="N390" s="114">
        <f t="shared" si="20"/>
        <v>10049.1</v>
      </c>
      <c r="O390" s="115" t="s">
        <v>92</v>
      </c>
    </row>
    <row r="391" s="92" customFormat="1" spans="1:15">
      <c r="A391" s="13" t="s">
        <v>774</v>
      </c>
      <c r="B391" s="48" t="s">
        <v>775</v>
      </c>
      <c r="C391" s="29" t="s">
        <v>1</v>
      </c>
      <c r="D391" s="16" t="s">
        <v>12</v>
      </c>
      <c r="E391" s="17">
        <v>535950.98</v>
      </c>
      <c r="F391" s="84" t="s">
        <v>90</v>
      </c>
      <c r="G391" s="35" t="s">
        <v>91</v>
      </c>
      <c r="H391" s="36">
        <v>20</v>
      </c>
      <c r="I391" s="37">
        <v>155961.73518</v>
      </c>
      <c r="J391" s="37">
        <v>25993.62253</v>
      </c>
      <c r="K391" s="37">
        <f t="shared" si="18"/>
        <v>181955.35771</v>
      </c>
      <c r="L391" s="37">
        <f t="shared" si="19"/>
        <v>353995.62229</v>
      </c>
      <c r="M391" s="113">
        <v>0.03</v>
      </c>
      <c r="N391" s="114">
        <f t="shared" si="20"/>
        <v>16078.5294</v>
      </c>
      <c r="O391" s="115" t="s">
        <v>92</v>
      </c>
    </row>
    <row r="392" s="92" customFormat="1" spans="1:15">
      <c r="A392" s="13" t="s">
        <v>776</v>
      </c>
      <c r="B392" s="48" t="s">
        <v>777</v>
      </c>
      <c r="C392" s="47" t="s">
        <v>3</v>
      </c>
      <c r="D392" s="16" t="s">
        <v>47</v>
      </c>
      <c r="E392" s="17">
        <v>6594.5</v>
      </c>
      <c r="F392" s="84" t="s">
        <v>90</v>
      </c>
      <c r="G392" s="35" t="s">
        <v>91</v>
      </c>
      <c r="H392" s="36">
        <v>10</v>
      </c>
      <c r="I392" s="37">
        <v>3837.999</v>
      </c>
      <c r="J392" s="37">
        <v>639.6665</v>
      </c>
      <c r="K392" s="37">
        <f t="shared" si="18"/>
        <v>4477.6655</v>
      </c>
      <c r="L392" s="37">
        <f t="shared" si="19"/>
        <v>2116.8345</v>
      </c>
      <c r="M392" s="113">
        <v>0.03</v>
      </c>
      <c r="N392" s="114">
        <f t="shared" si="20"/>
        <v>197.835</v>
      </c>
      <c r="O392" s="115" t="s">
        <v>92</v>
      </c>
    </row>
    <row r="393" s="92" customFormat="1" spans="1:15">
      <c r="A393" s="13" t="s">
        <v>778</v>
      </c>
      <c r="B393" s="48" t="s">
        <v>779</v>
      </c>
      <c r="C393" s="49" t="s">
        <v>3</v>
      </c>
      <c r="D393" s="49" t="s">
        <v>14</v>
      </c>
      <c r="E393" s="17">
        <v>55000</v>
      </c>
      <c r="F393" s="84" t="s">
        <v>90</v>
      </c>
      <c r="G393" s="35" t="s">
        <v>91</v>
      </c>
      <c r="H393" s="36">
        <v>10</v>
      </c>
      <c r="I393" s="37">
        <v>32010</v>
      </c>
      <c r="J393" s="37">
        <v>5335</v>
      </c>
      <c r="K393" s="37">
        <f t="shared" si="18"/>
        <v>37345</v>
      </c>
      <c r="L393" s="37">
        <f t="shared" si="19"/>
        <v>17655</v>
      </c>
      <c r="M393" s="113">
        <v>0.03</v>
      </c>
      <c r="N393" s="114">
        <f t="shared" si="20"/>
        <v>1650</v>
      </c>
      <c r="O393" s="115" t="s">
        <v>92</v>
      </c>
    </row>
    <row r="394" s="92" customFormat="1" spans="1:15">
      <c r="A394" s="13" t="s">
        <v>780</v>
      </c>
      <c r="B394" s="116" t="s">
        <v>781</v>
      </c>
      <c r="C394" s="49" t="s">
        <v>10</v>
      </c>
      <c r="D394" s="49" t="s">
        <v>32</v>
      </c>
      <c r="E394" s="117">
        <v>3800</v>
      </c>
      <c r="F394" s="84" t="s">
        <v>90</v>
      </c>
      <c r="G394" s="118" t="s">
        <v>782</v>
      </c>
      <c r="H394" s="119">
        <f>60/12</f>
        <v>5</v>
      </c>
      <c r="I394" s="37">
        <f>3610-J394</f>
        <v>3610</v>
      </c>
      <c r="J394" s="17"/>
      <c r="K394" s="37">
        <f t="shared" si="18"/>
        <v>3610</v>
      </c>
      <c r="L394" s="37">
        <f t="shared" ref="L394:L421" si="21">E394-K394</f>
        <v>190</v>
      </c>
      <c r="M394" s="113">
        <v>0.05</v>
      </c>
      <c r="N394" s="114">
        <v>190</v>
      </c>
      <c r="O394" s="115" t="s">
        <v>783</v>
      </c>
    </row>
    <row r="395" s="92" customFormat="1" spans="1:15">
      <c r="A395" s="13" t="s">
        <v>784</v>
      </c>
      <c r="B395" s="116" t="s">
        <v>785</v>
      </c>
      <c r="C395" s="49" t="s">
        <v>10</v>
      </c>
      <c r="D395" s="49" t="s">
        <v>32</v>
      </c>
      <c r="E395" s="117">
        <v>563.11</v>
      </c>
      <c r="F395" s="84" t="s">
        <v>90</v>
      </c>
      <c r="G395" s="118" t="s">
        <v>786</v>
      </c>
      <c r="H395" s="119">
        <f t="shared" ref="H395:H407" si="22">60/12</f>
        <v>5</v>
      </c>
      <c r="I395" s="37">
        <f>71.36-J395</f>
        <v>0</v>
      </c>
      <c r="J395" s="37">
        <v>71.36</v>
      </c>
      <c r="K395" s="37">
        <f t="shared" ref="K395:K421" si="23">I395+J395</f>
        <v>71.36</v>
      </c>
      <c r="L395" s="37">
        <f t="shared" si="21"/>
        <v>491.75</v>
      </c>
      <c r="M395" s="113">
        <v>0.05</v>
      </c>
      <c r="N395" s="114">
        <v>28.16</v>
      </c>
      <c r="O395" s="115" t="s">
        <v>783</v>
      </c>
    </row>
    <row r="396" s="92" customFormat="1" spans="1:15">
      <c r="A396" s="13" t="s">
        <v>787</v>
      </c>
      <c r="B396" s="116" t="s">
        <v>785</v>
      </c>
      <c r="C396" s="49" t="s">
        <v>10</v>
      </c>
      <c r="D396" s="49" t="s">
        <v>32</v>
      </c>
      <c r="E396" s="117">
        <v>563.11</v>
      </c>
      <c r="F396" s="84" t="s">
        <v>90</v>
      </c>
      <c r="G396" s="118" t="s">
        <v>786</v>
      </c>
      <c r="H396" s="119">
        <f t="shared" si="22"/>
        <v>5</v>
      </c>
      <c r="I396" s="37">
        <f>71.36-J396</f>
        <v>0</v>
      </c>
      <c r="J396" s="37">
        <v>71.36</v>
      </c>
      <c r="K396" s="37">
        <f t="shared" si="23"/>
        <v>71.36</v>
      </c>
      <c r="L396" s="37">
        <f t="shared" si="21"/>
        <v>491.75</v>
      </c>
      <c r="M396" s="113">
        <v>0.05</v>
      </c>
      <c r="N396" s="114">
        <v>28.16</v>
      </c>
      <c r="O396" s="115" t="s">
        <v>783</v>
      </c>
    </row>
    <row r="397" s="92" customFormat="1" spans="1:15">
      <c r="A397" s="13" t="s">
        <v>788</v>
      </c>
      <c r="B397" s="116" t="s">
        <v>785</v>
      </c>
      <c r="C397" s="49" t="s">
        <v>10</v>
      </c>
      <c r="D397" s="49" t="s">
        <v>32</v>
      </c>
      <c r="E397" s="117">
        <v>563.1</v>
      </c>
      <c r="F397" s="84" t="s">
        <v>90</v>
      </c>
      <c r="G397" s="118" t="s">
        <v>786</v>
      </c>
      <c r="H397" s="119">
        <f t="shared" si="22"/>
        <v>5</v>
      </c>
      <c r="I397" s="37">
        <f>71.36-J397</f>
        <v>0</v>
      </c>
      <c r="J397" s="37">
        <v>71.36</v>
      </c>
      <c r="K397" s="37">
        <f t="shared" si="23"/>
        <v>71.36</v>
      </c>
      <c r="L397" s="37">
        <f t="shared" si="21"/>
        <v>491.74</v>
      </c>
      <c r="M397" s="113">
        <v>0.05</v>
      </c>
      <c r="N397" s="114">
        <v>28.16</v>
      </c>
      <c r="O397" s="115" t="s">
        <v>783</v>
      </c>
    </row>
    <row r="398" s="92" customFormat="1" spans="1:15">
      <c r="A398" s="13" t="s">
        <v>789</v>
      </c>
      <c r="B398" s="116" t="s">
        <v>785</v>
      </c>
      <c r="C398" s="49" t="s">
        <v>10</v>
      </c>
      <c r="D398" s="49" t="s">
        <v>32</v>
      </c>
      <c r="E398" s="117">
        <v>563.11</v>
      </c>
      <c r="F398" s="84" t="s">
        <v>90</v>
      </c>
      <c r="G398" s="118" t="s">
        <v>786</v>
      </c>
      <c r="H398" s="119">
        <f t="shared" si="22"/>
        <v>5</v>
      </c>
      <c r="I398" s="37">
        <f>71.36-J398</f>
        <v>0</v>
      </c>
      <c r="J398" s="37">
        <v>71.36</v>
      </c>
      <c r="K398" s="37">
        <f t="shared" si="23"/>
        <v>71.36</v>
      </c>
      <c r="L398" s="37">
        <f t="shared" si="21"/>
        <v>491.75</v>
      </c>
      <c r="M398" s="113">
        <v>0.05</v>
      </c>
      <c r="N398" s="114">
        <v>28.16</v>
      </c>
      <c r="O398" s="115" t="s">
        <v>783</v>
      </c>
    </row>
    <row r="399" s="92" customFormat="1" spans="1:15">
      <c r="A399" s="13" t="s">
        <v>790</v>
      </c>
      <c r="B399" s="116" t="s">
        <v>791</v>
      </c>
      <c r="C399" s="49" t="s">
        <v>10</v>
      </c>
      <c r="D399" s="49" t="s">
        <v>21</v>
      </c>
      <c r="E399" s="117">
        <v>12500</v>
      </c>
      <c r="F399" s="84" t="s">
        <v>90</v>
      </c>
      <c r="G399" s="118" t="s">
        <v>792</v>
      </c>
      <c r="H399" s="119">
        <f t="shared" si="22"/>
        <v>5</v>
      </c>
      <c r="I399" s="37">
        <f>11875-J399</f>
        <v>11875</v>
      </c>
      <c r="J399" s="37"/>
      <c r="K399" s="37">
        <f t="shared" si="23"/>
        <v>11875</v>
      </c>
      <c r="L399" s="37">
        <f t="shared" si="21"/>
        <v>625</v>
      </c>
      <c r="M399" s="113">
        <v>0.05</v>
      </c>
      <c r="N399" s="114">
        <v>625</v>
      </c>
      <c r="O399" s="115" t="s">
        <v>783</v>
      </c>
    </row>
    <row r="400" s="92" customFormat="1" spans="1:15">
      <c r="A400" s="13" t="s">
        <v>793</v>
      </c>
      <c r="B400" s="116" t="s">
        <v>794</v>
      </c>
      <c r="C400" s="49" t="s">
        <v>10</v>
      </c>
      <c r="D400" s="49" t="s">
        <v>32</v>
      </c>
      <c r="E400" s="117">
        <v>1599</v>
      </c>
      <c r="F400" s="84" t="s">
        <v>90</v>
      </c>
      <c r="G400" s="118" t="s">
        <v>795</v>
      </c>
      <c r="H400" s="119">
        <f t="shared" si="22"/>
        <v>5</v>
      </c>
      <c r="I400" s="37">
        <f>1519.05-J400</f>
        <v>1519.05</v>
      </c>
      <c r="J400" s="37"/>
      <c r="K400" s="37">
        <f t="shared" si="23"/>
        <v>1519.05</v>
      </c>
      <c r="L400" s="37">
        <f t="shared" si="21"/>
        <v>79.95</v>
      </c>
      <c r="M400" s="113">
        <v>0.05</v>
      </c>
      <c r="N400" s="114">
        <v>79.95</v>
      </c>
      <c r="O400" s="115" t="s">
        <v>783</v>
      </c>
    </row>
    <row r="401" s="92" customFormat="1" spans="1:15">
      <c r="A401" s="13" t="s">
        <v>796</v>
      </c>
      <c r="B401" s="116" t="s">
        <v>797</v>
      </c>
      <c r="C401" s="49" t="s">
        <v>10</v>
      </c>
      <c r="D401" s="49" t="s">
        <v>21</v>
      </c>
      <c r="E401" s="117">
        <v>3990</v>
      </c>
      <c r="F401" s="84" t="s">
        <v>90</v>
      </c>
      <c r="G401" s="118" t="s">
        <v>795</v>
      </c>
      <c r="H401" s="119">
        <f t="shared" si="22"/>
        <v>5</v>
      </c>
      <c r="I401" s="37">
        <f>3790.5-J401</f>
        <v>3790.5</v>
      </c>
      <c r="J401" s="37"/>
      <c r="K401" s="37">
        <f t="shared" si="23"/>
        <v>3790.5</v>
      </c>
      <c r="L401" s="37">
        <f t="shared" si="21"/>
        <v>199.5</v>
      </c>
      <c r="M401" s="113">
        <v>0.05</v>
      </c>
      <c r="N401" s="114">
        <v>199.5</v>
      </c>
      <c r="O401" s="115" t="s">
        <v>783</v>
      </c>
    </row>
    <row r="402" s="92" customFormat="1" spans="1:15">
      <c r="A402" s="13" t="s">
        <v>798</v>
      </c>
      <c r="B402" s="116" t="s">
        <v>799</v>
      </c>
      <c r="C402" s="49" t="s">
        <v>10</v>
      </c>
      <c r="D402" s="49" t="s">
        <v>21</v>
      </c>
      <c r="E402" s="117">
        <v>1600</v>
      </c>
      <c r="F402" s="84" t="s">
        <v>90</v>
      </c>
      <c r="G402" s="118" t="s">
        <v>795</v>
      </c>
      <c r="H402" s="119">
        <f t="shared" si="22"/>
        <v>5</v>
      </c>
      <c r="I402" s="37">
        <f>1520-J402</f>
        <v>1520</v>
      </c>
      <c r="J402" s="37"/>
      <c r="K402" s="37">
        <f t="shared" si="23"/>
        <v>1520</v>
      </c>
      <c r="L402" s="37">
        <f t="shared" si="21"/>
        <v>80</v>
      </c>
      <c r="M402" s="113">
        <v>0.05</v>
      </c>
      <c r="N402" s="114">
        <v>80</v>
      </c>
      <c r="O402" s="115" t="s">
        <v>783</v>
      </c>
    </row>
    <row r="403" s="92" customFormat="1" spans="1:15">
      <c r="A403" s="13" t="s">
        <v>800</v>
      </c>
      <c r="B403" s="116" t="s">
        <v>801</v>
      </c>
      <c r="C403" s="49" t="s">
        <v>10</v>
      </c>
      <c r="D403" s="49" t="s">
        <v>21</v>
      </c>
      <c r="E403" s="117">
        <v>1160</v>
      </c>
      <c r="F403" s="84" t="s">
        <v>90</v>
      </c>
      <c r="G403" s="118" t="s">
        <v>802</v>
      </c>
      <c r="H403" s="119">
        <f t="shared" si="22"/>
        <v>5</v>
      </c>
      <c r="I403" s="37">
        <f>771.54-J403</f>
        <v>624.58</v>
      </c>
      <c r="J403" s="37">
        <v>146.96</v>
      </c>
      <c r="K403" s="37">
        <f t="shared" si="23"/>
        <v>771.54</v>
      </c>
      <c r="L403" s="37">
        <f t="shared" si="21"/>
        <v>388.46</v>
      </c>
      <c r="M403" s="113">
        <v>0.05</v>
      </c>
      <c r="N403" s="114">
        <v>58</v>
      </c>
      <c r="O403" s="115" t="s">
        <v>783</v>
      </c>
    </row>
    <row r="404" s="92" customFormat="1" spans="1:15">
      <c r="A404" s="13" t="s">
        <v>803</v>
      </c>
      <c r="B404" s="116" t="s">
        <v>804</v>
      </c>
      <c r="C404" s="49" t="s">
        <v>10</v>
      </c>
      <c r="D404" s="49" t="s">
        <v>21</v>
      </c>
      <c r="E404" s="117">
        <v>3900</v>
      </c>
      <c r="F404" s="84" t="s">
        <v>90</v>
      </c>
      <c r="G404" s="118" t="s">
        <v>805</v>
      </c>
      <c r="H404" s="119">
        <f t="shared" si="22"/>
        <v>5</v>
      </c>
      <c r="I404" s="37">
        <f>1914.25-J404</f>
        <v>1420.25</v>
      </c>
      <c r="J404" s="37">
        <v>494</v>
      </c>
      <c r="K404" s="37">
        <f t="shared" si="23"/>
        <v>1914.25</v>
      </c>
      <c r="L404" s="37">
        <f t="shared" si="21"/>
        <v>1985.75</v>
      </c>
      <c r="M404" s="113">
        <v>0.05</v>
      </c>
      <c r="N404" s="114">
        <v>195</v>
      </c>
      <c r="O404" s="115" t="s">
        <v>783</v>
      </c>
    </row>
    <row r="405" s="92" customFormat="1" spans="1:15">
      <c r="A405" s="13" t="s">
        <v>806</v>
      </c>
      <c r="B405" s="116" t="s">
        <v>807</v>
      </c>
      <c r="C405" s="49" t="s">
        <v>10</v>
      </c>
      <c r="D405" s="49" t="s">
        <v>32</v>
      </c>
      <c r="E405" s="117">
        <v>1480</v>
      </c>
      <c r="F405" s="84" t="s">
        <v>90</v>
      </c>
      <c r="G405" s="118" t="s">
        <v>805</v>
      </c>
      <c r="H405" s="119">
        <f t="shared" si="22"/>
        <v>5</v>
      </c>
      <c r="I405" s="37">
        <f>726.33-J405</f>
        <v>538.89</v>
      </c>
      <c r="J405" s="37">
        <v>187.44</v>
      </c>
      <c r="K405" s="37">
        <f t="shared" si="23"/>
        <v>726.33</v>
      </c>
      <c r="L405" s="37">
        <f t="shared" si="21"/>
        <v>753.67</v>
      </c>
      <c r="M405" s="113">
        <v>0.05</v>
      </c>
      <c r="N405" s="114">
        <v>74</v>
      </c>
      <c r="O405" s="115" t="s">
        <v>783</v>
      </c>
    </row>
    <row r="406" s="92" customFormat="1" spans="1:15">
      <c r="A406" s="13" t="s">
        <v>808</v>
      </c>
      <c r="B406" s="116" t="s">
        <v>809</v>
      </c>
      <c r="C406" s="49" t="s">
        <v>10</v>
      </c>
      <c r="D406" s="49" t="s">
        <v>21</v>
      </c>
      <c r="E406" s="117">
        <v>4029.13</v>
      </c>
      <c r="F406" s="84" t="s">
        <v>90</v>
      </c>
      <c r="G406" s="118" t="s">
        <v>810</v>
      </c>
      <c r="H406" s="119">
        <f t="shared" si="22"/>
        <v>5</v>
      </c>
      <c r="I406" s="37">
        <f>510.32-J406</f>
        <v>0</v>
      </c>
      <c r="J406" s="37">
        <v>510.32</v>
      </c>
      <c r="K406" s="37">
        <f t="shared" si="23"/>
        <v>510.32</v>
      </c>
      <c r="L406" s="37">
        <f t="shared" si="21"/>
        <v>3518.81</v>
      </c>
      <c r="M406" s="113">
        <v>0.05</v>
      </c>
      <c r="N406" s="114">
        <v>201.46</v>
      </c>
      <c r="O406" s="115" t="s">
        <v>783</v>
      </c>
    </row>
    <row r="407" s="92" customFormat="1" spans="1:15">
      <c r="A407" s="13" t="s">
        <v>811</v>
      </c>
      <c r="B407" s="116" t="s">
        <v>812</v>
      </c>
      <c r="C407" s="49" t="s">
        <v>10</v>
      </c>
      <c r="D407" s="49" t="s">
        <v>21</v>
      </c>
      <c r="E407" s="117">
        <v>3262.14</v>
      </c>
      <c r="F407" s="84" t="s">
        <v>90</v>
      </c>
      <c r="G407" s="118" t="s">
        <v>810</v>
      </c>
      <c r="H407" s="119">
        <f t="shared" si="22"/>
        <v>5</v>
      </c>
      <c r="I407" s="37">
        <f>413.2-J407</f>
        <v>0</v>
      </c>
      <c r="J407" s="37">
        <v>413.2</v>
      </c>
      <c r="K407" s="37">
        <f t="shared" si="23"/>
        <v>413.2</v>
      </c>
      <c r="L407" s="37">
        <f t="shared" si="21"/>
        <v>2848.94</v>
      </c>
      <c r="M407" s="113">
        <v>0.05</v>
      </c>
      <c r="N407" s="114">
        <v>163.11</v>
      </c>
      <c r="O407" s="115" t="s">
        <v>783</v>
      </c>
    </row>
    <row r="408" s="92" customFormat="1" spans="1:15">
      <c r="A408" s="13" t="s">
        <v>813</v>
      </c>
      <c r="B408" s="116" t="s">
        <v>814</v>
      </c>
      <c r="C408" s="49" t="s">
        <v>2</v>
      </c>
      <c r="D408" s="49" t="s">
        <v>24</v>
      </c>
      <c r="E408" s="117">
        <v>84680</v>
      </c>
      <c r="F408" s="84" t="s">
        <v>90</v>
      </c>
      <c r="G408" s="118" t="s">
        <v>815</v>
      </c>
      <c r="H408" s="119">
        <f>120/12</f>
        <v>10</v>
      </c>
      <c r="I408" s="37">
        <f>25474.44-J408</f>
        <v>20111.4</v>
      </c>
      <c r="J408" s="37">
        <v>5363.04</v>
      </c>
      <c r="K408" s="37">
        <f t="shared" si="23"/>
        <v>25474.44</v>
      </c>
      <c r="L408" s="37">
        <f t="shared" si="21"/>
        <v>59205.56</v>
      </c>
      <c r="M408" s="113">
        <v>0.05</v>
      </c>
      <c r="N408" s="114">
        <v>4234</v>
      </c>
      <c r="O408" s="115" t="s">
        <v>783</v>
      </c>
    </row>
    <row r="409" s="92" customFormat="1" spans="1:15">
      <c r="A409" s="13" t="s">
        <v>816</v>
      </c>
      <c r="B409" s="116" t="s">
        <v>814</v>
      </c>
      <c r="C409" s="49" t="s">
        <v>2</v>
      </c>
      <c r="D409" s="49" t="s">
        <v>24</v>
      </c>
      <c r="E409" s="117">
        <v>84680</v>
      </c>
      <c r="F409" s="84" t="s">
        <v>90</v>
      </c>
      <c r="G409" s="118" t="s">
        <v>815</v>
      </c>
      <c r="H409" s="119">
        <f>120/12</f>
        <v>10</v>
      </c>
      <c r="I409" s="37">
        <f>25474.44-J409</f>
        <v>20111.4</v>
      </c>
      <c r="J409" s="37">
        <v>5363.04</v>
      </c>
      <c r="K409" s="37">
        <f t="shared" si="23"/>
        <v>25474.44</v>
      </c>
      <c r="L409" s="37">
        <f t="shared" si="21"/>
        <v>59205.56</v>
      </c>
      <c r="M409" s="113">
        <v>0.05</v>
      </c>
      <c r="N409" s="114">
        <v>4234</v>
      </c>
      <c r="O409" s="115" t="s">
        <v>783</v>
      </c>
    </row>
    <row r="410" s="92" customFormat="1" spans="1:15">
      <c r="A410" s="13" t="s">
        <v>817</v>
      </c>
      <c r="B410" s="116" t="s">
        <v>818</v>
      </c>
      <c r="C410" s="49" t="s">
        <v>4</v>
      </c>
      <c r="D410" s="49" t="s">
        <v>48</v>
      </c>
      <c r="E410" s="117">
        <v>4750</v>
      </c>
      <c r="F410" s="84" t="s">
        <v>90</v>
      </c>
      <c r="G410" s="118" t="s">
        <v>819</v>
      </c>
      <c r="H410" s="119">
        <f>60/12</f>
        <v>5</v>
      </c>
      <c r="I410" s="37">
        <f>4512.5-J410</f>
        <v>3910.92</v>
      </c>
      <c r="J410" s="37">
        <v>601.58</v>
      </c>
      <c r="K410" s="37">
        <f t="shared" si="23"/>
        <v>4512.5</v>
      </c>
      <c r="L410" s="37">
        <f t="shared" si="21"/>
        <v>237.5</v>
      </c>
      <c r="M410" s="113">
        <v>0.05</v>
      </c>
      <c r="N410" s="114">
        <v>237.5</v>
      </c>
      <c r="O410" s="115" t="s">
        <v>783</v>
      </c>
    </row>
    <row r="411" s="92" customFormat="1" spans="1:15">
      <c r="A411" s="13" t="s">
        <v>820</v>
      </c>
      <c r="B411" s="116" t="s">
        <v>821</v>
      </c>
      <c r="C411" s="49" t="s">
        <v>4</v>
      </c>
      <c r="D411" s="49" t="s">
        <v>48</v>
      </c>
      <c r="E411" s="117">
        <v>4900</v>
      </c>
      <c r="F411" s="84" t="s">
        <v>90</v>
      </c>
      <c r="G411" s="118" t="s">
        <v>822</v>
      </c>
      <c r="H411" s="119">
        <f t="shared" ref="H411:H420" si="24">60/12</f>
        <v>5</v>
      </c>
      <c r="I411" s="37">
        <f>4655-J411</f>
        <v>4034.16</v>
      </c>
      <c r="J411" s="37">
        <v>620.84</v>
      </c>
      <c r="K411" s="37">
        <f t="shared" si="23"/>
        <v>4655</v>
      </c>
      <c r="L411" s="37">
        <f t="shared" si="21"/>
        <v>245</v>
      </c>
      <c r="M411" s="113">
        <v>0.05</v>
      </c>
      <c r="N411" s="114">
        <v>245</v>
      </c>
      <c r="O411" s="115" t="s">
        <v>783</v>
      </c>
    </row>
    <row r="412" s="92" customFormat="1" spans="1:15">
      <c r="A412" s="13" t="s">
        <v>823</v>
      </c>
      <c r="B412" s="116" t="s">
        <v>824</v>
      </c>
      <c r="C412" s="49" t="s">
        <v>10</v>
      </c>
      <c r="D412" s="49" t="s">
        <v>32</v>
      </c>
      <c r="E412" s="117">
        <v>2213.59</v>
      </c>
      <c r="F412" s="84" t="s">
        <v>90</v>
      </c>
      <c r="G412" s="118" t="s">
        <v>825</v>
      </c>
      <c r="H412" s="119">
        <f t="shared" si="24"/>
        <v>5</v>
      </c>
      <c r="I412" s="37">
        <f>841.2-J412</f>
        <v>560.8</v>
      </c>
      <c r="J412" s="37">
        <v>280.4</v>
      </c>
      <c r="K412" s="37">
        <f t="shared" si="23"/>
        <v>841.2</v>
      </c>
      <c r="L412" s="37">
        <f t="shared" si="21"/>
        <v>1372.39</v>
      </c>
      <c r="M412" s="113">
        <v>0.05</v>
      </c>
      <c r="N412" s="114">
        <v>110.68</v>
      </c>
      <c r="O412" s="115" t="s">
        <v>783</v>
      </c>
    </row>
    <row r="413" s="92" customFormat="1" spans="1:15">
      <c r="A413" s="13" t="s">
        <v>826</v>
      </c>
      <c r="B413" s="116" t="s">
        <v>827</v>
      </c>
      <c r="C413" s="49" t="s">
        <v>10</v>
      </c>
      <c r="D413" s="49" t="s">
        <v>32</v>
      </c>
      <c r="E413" s="117">
        <v>660.19</v>
      </c>
      <c r="F413" s="84" t="s">
        <v>90</v>
      </c>
      <c r="G413" s="118" t="s">
        <v>825</v>
      </c>
      <c r="H413" s="119">
        <f t="shared" si="24"/>
        <v>5</v>
      </c>
      <c r="I413" s="37">
        <f>250.8-J413</f>
        <v>167.2</v>
      </c>
      <c r="J413" s="37">
        <v>83.6</v>
      </c>
      <c r="K413" s="37">
        <f t="shared" si="23"/>
        <v>250.8</v>
      </c>
      <c r="L413" s="37">
        <f t="shared" si="21"/>
        <v>409.39</v>
      </c>
      <c r="M413" s="113">
        <v>0.05</v>
      </c>
      <c r="N413" s="114">
        <v>33.01</v>
      </c>
      <c r="O413" s="115" t="s">
        <v>783</v>
      </c>
    </row>
    <row r="414" s="92" customFormat="1" spans="1:15">
      <c r="A414" s="13" t="s">
        <v>828</v>
      </c>
      <c r="B414" s="116" t="s">
        <v>827</v>
      </c>
      <c r="C414" s="49" t="s">
        <v>10</v>
      </c>
      <c r="D414" s="49" t="s">
        <v>32</v>
      </c>
      <c r="E414" s="117">
        <v>660.19</v>
      </c>
      <c r="F414" s="84" t="s">
        <v>90</v>
      </c>
      <c r="G414" s="118" t="s">
        <v>825</v>
      </c>
      <c r="H414" s="119">
        <f t="shared" si="24"/>
        <v>5</v>
      </c>
      <c r="I414" s="37">
        <f>250.8-J414</f>
        <v>167.2</v>
      </c>
      <c r="J414" s="37">
        <v>83.6</v>
      </c>
      <c r="K414" s="37">
        <f t="shared" si="23"/>
        <v>250.8</v>
      </c>
      <c r="L414" s="37">
        <f t="shared" si="21"/>
        <v>409.39</v>
      </c>
      <c r="M414" s="113">
        <v>0.05</v>
      </c>
      <c r="N414" s="114">
        <v>33.01</v>
      </c>
      <c r="O414" s="115" t="s">
        <v>783</v>
      </c>
    </row>
    <row r="415" s="92" customFormat="1" spans="1:15">
      <c r="A415" s="13" t="s">
        <v>829</v>
      </c>
      <c r="B415" s="116" t="s">
        <v>827</v>
      </c>
      <c r="C415" s="49" t="s">
        <v>10</v>
      </c>
      <c r="D415" s="49" t="s">
        <v>32</v>
      </c>
      <c r="E415" s="117">
        <v>660.2</v>
      </c>
      <c r="F415" s="84" t="s">
        <v>90</v>
      </c>
      <c r="G415" s="118" t="s">
        <v>825</v>
      </c>
      <c r="H415" s="119">
        <f t="shared" si="24"/>
        <v>5</v>
      </c>
      <c r="I415" s="37">
        <f>250.8-J415</f>
        <v>167.2</v>
      </c>
      <c r="J415" s="37">
        <v>83.6</v>
      </c>
      <c r="K415" s="37">
        <f t="shared" si="23"/>
        <v>250.8</v>
      </c>
      <c r="L415" s="37">
        <f t="shared" si="21"/>
        <v>409.4</v>
      </c>
      <c r="M415" s="113">
        <v>0.05</v>
      </c>
      <c r="N415" s="114">
        <v>33.01</v>
      </c>
      <c r="O415" s="115" t="s">
        <v>783</v>
      </c>
    </row>
    <row r="416" s="92" customFormat="1" spans="1:15">
      <c r="A416" s="13" t="s">
        <v>830</v>
      </c>
      <c r="B416" s="116" t="s">
        <v>831</v>
      </c>
      <c r="C416" s="49" t="s">
        <v>10</v>
      </c>
      <c r="D416" s="49" t="s">
        <v>21</v>
      </c>
      <c r="E416" s="117">
        <v>1153.85</v>
      </c>
      <c r="F416" s="84" t="s">
        <v>90</v>
      </c>
      <c r="G416" s="118" t="s">
        <v>832</v>
      </c>
      <c r="H416" s="119">
        <f t="shared" si="24"/>
        <v>5</v>
      </c>
      <c r="I416" s="37">
        <f>109.62-J416</f>
        <v>0</v>
      </c>
      <c r="J416" s="37">
        <v>109.62</v>
      </c>
      <c r="K416" s="37">
        <f t="shared" si="23"/>
        <v>109.62</v>
      </c>
      <c r="L416" s="37">
        <f t="shared" si="21"/>
        <v>1044.23</v>
      </c>
      <c r="M416" s="113">
        <v>0.05</v>
      </c>
      <c r="N416" s="114">
        <v>57.69</v>
      </c>
      <c r="O416" s="115" t="s">
        <v>783</v>
      </c>
    </row>
    <row r="417" s="92" customFormat="1" spans="1:15">
      <c r="A417" s="13" t="s">
        <v>833</v>
      </c>
      <c r="B417" s="116" t="s">
        <v>834</v>
      </c>
      <c r="C417" s="49" t="s">
        <v>10</v>
      </c>
      <c r="D417" s="49" t="s">
        <v>21</v>
      </c>
      <c r="E417" s="117">
        <v>3299.15</v>
      </c>
      <c r="F417" s="84" t="s">
        <v>90</v>
      </c>
      <c r="G417" s="118" t="s">
        <v>835</v>
      </c>
      <c r="H417" s="119">
        <f t="shared" si="24"/>
        <v>5</v>
      </c>
      <c r="I417" s="37">
        <f>208.96-J417</f>
        <v>0</v>
      </c>
      <c r="J417" s="37">
        <v>208.96</v>
      </c>
      <c r="K417" s="37">
        <f t="shared" si="23"/>
        <v>208.96</v>
      </c>
      <c r="L417" s="37">
        <f t="shared" si="21"/>
        <v>3090.19</v>
      </c>
      <c r="M417" s="113">
        <v>0.05</v>
      </c>
      <c r="N417" s="114">
        <v>164.96</v>
      </c>
      <c r="O417" s="115" t="s">
        <v>783</v>
      </c>
    </row>
    <row r="418" s="92" customFormat="1" spans="1:15">
      <c r="A418" s="13" t="s">
        <v>836</v>
      </c>
      <c r="B418" s="116" t="s">
        <v>837</v>
      </c>
      <c r="C418" s="49" t="s">
        <v>10</v>
      </c>
      <c r="D418" s="49" t="s">
        <v>32</v>
      </c>
      <c r="E418" s="117">
        <v>2360</v>
      </c>
      <c r="F418" s="84" t="s">
        <v>90</v>
      </c>
      <c r="G418" s="118" t="s">
        <v>835</v>
      </c>
      <c r="H418" s="119">
        <f t="shared" si="24"/>
        <v>5</v>
      </c>
      <c r="I418" s="37"/>
      <c r="J418" s="37"/>
      <c r="K418" s="37">
        <f t="shared" si="23"/>
        <v>0</v>
      </c>
      <c r="L418" s="37">
        <f t="shared" si="21"/>
        <v>2360</v>
      </c>
      <c r="M418" s="113">
        <v>0.05</v>
      </c>
      <c r="N418" s="114">
        <v>118</v>
      </c>
      <c r="O418" s="115" t="s">
        <v>783</v>
      </c>
    </row>
    <row r="419" s="92" customFormat="1" spans="1:15">
      <c r="A419" s="13" t="s">
        <v>838</v>
      </c>
      <c r="B419" s="116" t="s">
        <v>839</v>
      </c>
      <c r="C419" s="49" t="s">
        <v>10</v>
      </c>
      <c r="D419" s="49" t="s">
        <v>21</v>
      </c>
      <c r="E419" s="117">
        <v>1380</v>
      </c>
      <c r="F419" s="84" t="s">
        <v>90</v>
      </c>
      <c r="G419" s="118" t="s">
        <v>835</v>
      </c>
      <c r="H419" s="119">
        <f t="shared" si="24"/>
        <v>5</v>
      </c>
      <c r="I419" s="37"/>
      <c r="J419" s="37"/>
      <c r="K419" s="37">
        <f t="shared" si="23"/>
        <v>0</v>
      </c>
      <c r="L419" s="37">
        <f t="shared" si="21"/>
        <v>1380</v>
      </c>
      <c r="M419" s="113">
        <v>0.05</v>
      </c>
      <c r="N419" s="114">
        <v>69</v>
      </c>
      <c r="O419" s="115" t="s">
        <v>783</v>
      </c>
    </row>
    <row r="420" s="92" customFormat="1" spans="1:15">
      <c r="A420" s="13" t="s">
        <v>840</v>
      </c>
      <c r="B420" s="116" t="s">
        <v>841</v>
      </c>
      <c r="C420" s="49" t="s">
        <v>10</v>
      </c>
      <c r="D420" s="49" t="s">
        <v>32</v>
      </c>
      <c r="E420" s="117">
        <v>569</v>
      </c>
      <c r="F420" s="84" t="s">
        <v>90</v>
      </c>
      <c r="G420" s="118" t="s">
        <v>835</v>
      </c>
      <c r="H420" s="119">
        <f t="shared" si="24"/>
        <v>5</v>
      </c>
      <c r="I420" s="37"/>
      <c r="J420" s="37"/>
      <c r="K420" s="37">
        <f t="shared" si="23"/>
        <v>0</v>
      </c>
      <c r="L420" s="37">
        <f t="shared" si="21"/>
        <v>569</v>
      </c>
      <c r="M420" s="113">
        <v>0.05</v>
      </c>
      <c r="N420" s="114">
        <v>28.45</v>
      </c>
      <c r="O420" s="115" t="s">
        <v>783</v>
      </c>
    </row>
    <row r="421" s="92" customFormat="1" spans="1:15">
      <c r="A421" s="55" t="s">
        <v>842</v>
      </c>
      <c r="B421" s="120" t="s">
        <v>843</v>
      </c>
      <c r="C421" s="57" t="s">
        <v>9</v>
      </c>
      <c r="D421" s="57" t="s">
        <v>31</v>
      </c>
      <c r="E421" s="121">
        <v>79022</v>
      </c>
      <c r="F421" s="89" t="s">
        <v>90</v>
      </c>
      <c r="G421" s="122" t="s">
        <v>844</v>
      </c>
      <c r="H421" s="123">
        <f>72/12</f>
        <v>6</v>
      </c>
      <c r="I421" s="64">
        <f>69857.55-J421</f>
        <v>69857.55</v>
      </c>
      <c r="J421" s="64"/>
      <c r="K421" s="37">
        <f t="shared" si="23"/>
        <v>69857.55</v>
      </c>
      <c r="L421" s="64">
        <f t="shared" si="21"/>
        <v>9164.45</v>
      </c>
      <c r="M421" s="127">
        <v>0.05</v>
      </c>
      <c r="N421" s="128">
        <v>3951.1</v>
      </c>
      <c r="O421" s="129" t="s">
        <v>783</v>
      </c>
    </row>
    <row r="422" s="92" customFormat="1" spans="1:15">
      <c r="A422" s="124"/>
      <c r="B422" s="116" t="s">
        <v>845</v>
      </c>
      <c r="C422" s="124"/>
      <c r="D422" s="124"/>
      <c r="E422" s="117">
        <f>SUM(E4:E421)</f>
        <v>28127640.88</v>
      </c>
      <c r="F422" s="125"/>
      <c r="G422" s="125"/>
      <c r="H422" s="125"/>
      <c r="I422" s="37">
        <f t="shared" ref="I422:N422" si="25">SUM(I4:I421)</f>
        <v>11547122.13465</v>
      </c>
      <c r="J422" s="37">
        <f t="shared" si="25"/>
        <v>1915358.31244167</v>
      </c>
      <c r="K422" s="37">
        <f t="shared" si="25"/>
        <v>13462480.4470917</v>
      </c>
      <c r="L422" s="37">
        <f t="shared" si="25"/>
        <v>14665160.4329083</v>
      </c>
      <c r="M422" s="37"/>
      <c r="N422" s="37">
        <f t="shared" si="25"/>
        <v>850040.4703</v>
      </c>
      <c r="O422" s="125"/>
    </row>
    <row r="426" spans="5:5">
      <c r="E426" s="126"/>
    </row>
    <row r="427" spans="5:5">
      <c r="E427" s="105"/>
    </row>
  </sheetData>
  <autoFilter ref="A3:N422">
    <extLst/>
  </autoFilter>
  <mergeCells count="1">
    <mergeCell ref="A2:N2"/>
  </mergeCells>
  <dataValidations count="2">
    <dataValidation type="list" allowBlank="1" showInputMessage="1" showErrorMessage="1" sqref="C4:C421">
      <formula1>Sheet2!$A$1:$K$1</formula1>
    </dataValidation>
    <dataValidation type="list" allowBlank="1" showInputMessage="1" showErrorMessage="1" sqref="D4:D421">
      <formula1>INDIRECT(C4)</formula1>
    </dataValidation>
  </dataValidation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428"/>
  <sheetViews>
    <sheetView topLeftCell="C1" workbookViewId="0">
      <selection activeCell="D438" sqref="D438"/>
    </sheetView>
  </sheetViews>
  <sheetFormatPr defaultColWidth="9" defaultRowHeight="12"/>
  <cols>
    <col min="1" max="1" width="5.90833333333333" style="93" customWidth="1"/>
    <col min="2" max="2" width="27.2666666666667" style="94" customWidth="1"/>
    <col min="3" max="3" width="13.6333333333333" style="93" customWidth="1"/>
    <col min="4" max="4" width="24.2666666666667" style="93" customWidth="1"/>
    <col min="5" max="5" width="12.45" style="94" customWidth="1"/>
    <col min="6" max="6" width="12.9083333333333" style="93" customWidth="1"/>
    <col min="7" max="7" width="12.3666666666667" style="94" customWidth="1"/>
    <col min="8" max="8" width="9.36666666666667" style="93" customWidth="1"/>
    <col min="9" max="9" width="13.9083333333333" style="94" customWidth="1"/>
    <col min="10" max="10" width="13.45" style="94" customWidth="1"/>
    <col min="11" max="11" width="13" style="94" customWidth="1"/>
    <col min="12" max="12" width="9" style="95"/>
    <col min="13" max="13" width="13.9083333333333" style="96" customWidth="1"/>
    <col min="14" max="14" width="13.725" style="94" customWidth="1"/>
    <col min="15" max="16384" width="9" style="94"/>
  </cols>
  <sheetData>
    <row r="2" ht="44.25" customHeight="1" spans="1:14">
      <c r="A2" s="67" t="s">
        <v>846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>
      <c r="A3" s="97" t="s">
        <v>73</v>
      </c>
      <c r="B3" s="97" t="s">
        <v>74</v>
      </c>
      <c r="C3" s="98" t="s">
        <v>75</v>
      </c>
      <c r="D3" s="99" t="s">
        <v>76</v>
      </c>
      <c r="E3" s="100" t="s">
        <v>77</v>
      </c>
      <c r="F3" s="97" t="s">
        <v>78</v>
      </c>
      <c r="G3" s="97" t="s">
        <v>79</v>
      </c>
      <c r="H3" s="101" t="s">
        <v>80</v>
      </c>
      <c r="I3" s="101" t="s">
        <v>847</v>
      </c>
      <c r="J3" s="101" t="s">
        <v>83</v>
      </c>
      <c r="K3" s="101" t="s">
        <v>84</v>
      </c>
      <c r="L3" s="102" t="s">
        <v>85</v>
      </c>
      <c r="M3" s="103" t="s">
        <v>86</v>
      </c>
      <c r="N3" s="104" t="s">
        <v>848</v>
      </c>
    </row>
    <row r="4" spans="1:14">
      <c r="A4" s="13" t="s">
        <v>88</v>
      </c>
      <c r="B4" s="14" t="s">
        <v>89</v>
      </c>
      <c r="C4" s="15" t="s">
        <v>3</v>
      </c>
      <c r="D4" s="16" t="s">
        <v>14</v>
      </c>
      <c r="E4" s="17">
        <v>168965.44</v>
      </c>
      <c r="F4" s="84" t="s">
        <v>90</v>
      </c>
      <c r="G4" s="35" t="s">
        <v>91</v>
      </c>
      <c r="H4" s="17">
        <v>10</v>
      </c>
      <c r="I4" s="17">
        <v>16389.64768</v>
      </c>
      <c r="J4" s="17">
        <f>'2017年固定资产折旧表'!K4+I4</f>
        <v>131117.18144</v>
      </c>
      <c r="K4" s="17">
        <f>E4-J4</f>
        <v>37848.25856</v>
      </c>
      <c r="L4" s="72">
        <v>0.03</v>
      </c>
      <c r="M4" s="17">
        <f>E4*L4</f>
        <v>5068.9632</v>
      </c>
      <c r="N4" s="17" t="s">
        <v>92</v>
      </c>
    </row>
    <row r="5" spans="1:14">
      <c r="A5" s="13" t="s">
        <v>93</v>
      </c>
      <c r="B5" s="14" t="s">
        <v>94</v>
      </c>
      <c r="C5" s="15" t="s">
        <v>3</v>
      </c>
      <c r="D5" s="16" t="s">
        <v>25</v>
      </c>
      <c r="E5" s="17">
        <v>47387.29</v>
      </c>
      <c r="F5" s="84" t="s">
        <v>90</v>
      </c>
      <c r="G5" s="35" t="s">
        <v>91</v>
      </c>
      <c r="H5" s="17">
        <v>10</v>
      </c>
      <c r="I5" s="17">
        <v>4596.56713</v>
      </c>
      <c r="J5" s="17">
        <f>'2017年固定资产折旧表'!K5+I5</f>
        <v>36772.53704</v>
      </c>
      <c r="K5" s="17">
        <f t="shared" ref="K5:K68" si="0">E5-J5</f>
        <v>10614.75296</v>
      </c>
      <c r="L5" s="72">
        <v>0.03</v>
      </c>
      <c r="M5" s="17">
        <f t="shared" ref="M5:M68" si="1">E5*L5</f>
        <v>1421.6187</v>
      </c>
      <c r="N5" s="17" t="s">
        <v>92</v>
      </c>
    </row>
    <row r="6" spans="1:14">
      <c r="A6" s="13" t="s">
        <v>95</v>
      </c>
      <c r="B6" s="14" t="s">
        <v>94</v>
      </c>
      <c r="C6" s="15" t="s">
        <v>3</v>
      </c>
      <c r="D6" s="16" t="s">
        <v>25</v>
      </c>
      <c r="E6" s="17">
        <v>105139.28</v>
      </c>
      <c r="F6" s="84" t="s">
        <v>90</v>
      </c>
      <c r="G6" s="35" t="s">
        <v>91</v>
      </c>
      <c r="H6" s="17">
        <v>10</v>
      </c>
      <c r="I6" s="17">
        <v>10198.51016</v>
      </c>
      <c r="J6" s="17">
        <f>'2017年固定资产折旧表'!K6+I6</f>
        <v>81588.08128</v>
      </c>
      <c r="K6" s="17">
        <f t="shared" si="0"/>
        <v>23551.19872</v>
      </c>
      <c r="L6" s="72">
        <v>0.03</v>
      </c>
      <c r="M6" s="17">
        <f t="shared" si="1"/>
        <v>3154.1784</v>
      </c>
      <c r="N6" s="17" t="s">
        <v>92</v>
      </c>
    </row>
    <row r="7" spans="1:14">
      <c r="A7" s="13" t="s">
        <v>96</v>
      </c>
      <c r="B7" s="14" t="s">
        <v>94</v>
      </c>
      <c r="C7" s="15" t="s">
        <v>3</v>
      </c>
      <c r="D7" s="16" t="s">
        <v>25</v>
      </c>
      <c r="E7" s="17">
        <v>47387.29</v>
      </c>
      <c r="F7" s="84" t="s">
        <v>90</v>
      </c>
      <c r="G7" s="35" t="s">
        <v>91</v>
      </c>
      <c r="H7" s="17">
        <v>10</v>
      </c>
      <c r="I7" s="17">
        <v>4596.56713</v>
      </c>
      <c r="J7" s="17">
        <f>'2017年固定资产折旧表'!K7+I7</f>
        <v>36772.53704</v>
      </c>
      <c r="K7" s="17">
        <f t="shared" si="0"/>
        <v>10614.75296</v>
      </c>
      <c r="L7" s="72">
        <v>0.03</v>
      </c>
      <c r="M7" s="17">
        <f t="shared" si="1"/>
        <v>1421.6187</v>
      </c>
      <c r="N7" s="17" t="s">
        <v>92</v>
      </c>
    </row>
    <row r="8" spans="1:14">
      <c r="A8" s="13" t="s">
        <v>97</v>
      </c>
      <c r="B8" s="14" t="s">
        <v>94</v>
      </c>
      <c r="C8" s="15" t="s">
        <v>3</v>
      </c>
      <c r="D8" s="16" t="s">
        <v>25</v>
      </c>
      <c r="E8" s="17">
        <v>94774.58</v>
      </c>
      <c r="F8" s="84" t="s">
        <v>90</v>
      </c>
      <c r="G8" s="35" t="s">
        <v>91</v>
      </c>
      <c r="H8" s="17">
        <v>10</v>
      </c>
      <c r="I8" s="17">
        <v>9193.13426</v>
      </c>
      <c r="J8" s="17">
        <f>'2017年固定资产折旧表'!K8+I8</f>
        <v>73545.07408</v>
      </c>
      <c r="K8" s="17">
        <f t="shared" si="0"/>
        <v>21229.50592</v>
      </c>
      <c r="L8" s="72">
        <v>0.03</v>
      </c>
      <c r="M8" s="17">
        <f t="shared" si="1"/>
        <v>2843.2374</v>
      </c>
      <c r="N8" s="17" t="s">
        <v>92</v>
      </c>
    </row>
    <row r="9" spans="1:14">
      <c r="A9" s="13" t="s">
        <v>98</v>
      </c>
      <c r="B9" s="14" t="s">
        <v>99</v>
      </c>
      <c r="C9" s="15" t="s">
        <v>3</v>
      </c>
      <c r="D9" s="16" t="s">
        <v>47</v>
      </c>
      <c r="E9" s="17">
        <v>87952.4</v>
      </c>
      <c r="F9" s="84" t="s">
        <v>90</v>
      </c>
      <c r="G9" s="35" t="s">
        <v>91</v>
      </c>
      <c r="H9" s="17">
        <v>10</v>
      </c>
      <c r="I9" s="17">
        <v>8531.3828</v>
      </c>
      <c r="J9" s="17">
        <f>'2017年固定资产折旧表'!K9+I9</f>
        <v>68251.0624</v>
      </c>
      <c r="K9" s="17">
        <f t="shared" si="0"/>
        <v>19701.3376</v>
      </c>
      <c r="L9" s="72">
        <v>0.03</v>
      </c>
      <c r="M9" s="17">
        <f t="shared" si="1"/>
        <v>2638.572</v>
      </c>
      <c r="N9" s="17" t="s">
        <v>92</v>
      </c>
    </row>
    <row r="10" spans="1:14">
      <c r="A10" s="13" t="s">
        <v>100</v>
      </c>
      <c r="B10" s="14" t="s">
        <v>99</v>
      </c>
      <c r="C10" s="15" t="s">
        <v>3</v>
      </c>
      <c r="D10" s="16" t="s">
        <v>47</v>
      </c>
      <c r="E10" s="17">
        <v>83806.52</v>
      </c>
      <c r="F10" s="84" t="s">
        <v>90</v>
      </c>
      <c r="G10" s="35" t="s">
        <v>91</v>
      </c>
      <c r="H10" s="17">
        <v>10</v>
      </c>
      <c r="I10" s="17">
        <v>8129.23244</v>
      </c>
      <c r="J10" s="17">
        <f>'2017年固定资产折旧表'!K10+I10</f>
        <v>65033.85952</v>
      </c>
      <c r="K10" s="17">
        <f t="shared" si="0"/>
        <v>18772.66048</v>
      </c>
      <c r="L10" s="72">
        <v>0.03</v>
      </c>
      <c r="M10" s="17">
        <f t="shared" si="1"/>
        <v>2514.1956</v>
      </c>
      <c r="N10" s="17" t="s">
        <v>92</v>
      </c>
    </row>
    <row r="11" spans="1:14">
      <c r="A11" s="13" t="s">
        <v>101</v>
      </c>
      <c r="B11" s="14" t="s">
        <v>99</v>
      </c>
      <c r="C11" s="15" t="s">
        <v>3</v>
      </c>
      <c r="D11" s="16" t="s">
        <v>47</v>
      </c>
      <c r="E11" s="17">
        <v>175904.8</v>
      </c>
      <c r="F11" s="84" t="s">
        <v>90</v>
      </c>
      <c r="G11" s="35" t="s">
        <v>91</v>
      </c>
      <c r="H11" s="17">
        <v>10</v>
      </c>
      <c r="I11" s="17">
        <v>17062.7656</v>
      </c>
      <c r="J11" s="17">
        <f>'2017年固定资产折旧表'!K11+I11</f>
        <v>136502.1248</v>
      </c>
      <c r="K11" s="17">
        <f t="shared" si="0"/>
        <v>39402.6752</v>
      </c>
      <c r="L11" s="72">
        <v>0.03</v>
      </c>
      <c r="M11" s="17">
        <f t="shared" si="1"/>
        <v>5277.144</v>
      </c>
      <c r="N11" s="17" t="s">
        <v>92</v>
      </c>
    </row>
    <row r="12" spans="1:14">
      <c r="A12" s="13" t="s">
        <v>102</v>
      </c>
      <c r="B12" s="14" t="s">
        <v>99</v>
      </c>
      <c r="C12" s="15" t="s">
        <v>3</v>
      </c>
      <c r="D12" s="16" t="s">
        <v>47</v>
      </c>
      <c r="E12" s="17">
        <v>87952.4</v>
      </c>
      <c r="F12" s="84" t="s">
        <v>90</v>
      </c>
      <c r="G12" s="35" t="s">
        <v>91</v>
      </c>
      <c r="H12" s="17">
        <v>10</v>
      </c>
      <c r="I12" s="17">
        <v>8531.3828</v>
      </c>
      <c r="J12" s="17">
        <f>'2017年固定资产折旧表'!K12+I12</f>
        <v>68251.0624</v>
      </c>
      <c r="K12" s="17">
        <f t="shared" si="0"/>
        <v>19701.3376</v>
      </c>
      <c r="L12" s="72">
        <v>0.03</v>
      </c>
      <c r="M12" s="17">
        <f t="shared" si="1"/>
        <v>2638.572</v>
      </c>
      <c r="N12" s="17" t="s">
        <v>92</v>
      </c>
    </row>
    <row r="13" spans="1:14">
      <c r="A13" s="13" t="s">
        <v>103</v>
      </c>
      <c r="B13" s="14" t="s">
        <v>104</v>
      </c>
      <c r="C13" s="15" t="s">
        <v>3</v>
      </c>
      <c r="D13" s="16" t="s">
        <v>47</v>
      </c>
      <c r="E13" s="17">
        <v>3189.01</v>
      </c>
      <c r="F13" s="84" t="s">
        <v>90</v>
      </c>
      <c r="G13" s="35" t="s">
        <v>91</v>
      </c>
      <c r="H13" s="17">
        <v>10</v>
      </c>
      <c r="I13" s="17">
        <v>309.33397</v>
      </c>
      <c r="J13" s="17">
        <f>'2017年固定资产折旧表'!K13+I13</f>
        <v>2474.67176</v>
      </c>
      <c r="K13" s="17">
        <f t="shared" si="0"/>
        <v>714.33824</v>
      </c>
      <c r="L13" s="72">
        <v>0.03</v>
      </c>
      <c r="M13" s="17">
        <f t="shared" si="1"/>
        <v>95.6703</v>
      </c>
      <c r="N13" s="17" t="s">
        <v>92</v>
      </c>
    </row>
    <row r="14" spans="1:14">
      <c r="A14" s="13" t="s">
        <v>105</v>
      </c>
      <c r="B14" s="14" t="s">
        <v>104</v>
      </c>
      <c r="C14" s="15" t="s">
        <v>3</v>
      </c>
      <c r="D14" s="16" t="s">
        <v>47</v>
      </c>
      <c r="E14" s="17">
        <v>1596.8</v>
      </c>
      <c r="F14" s="84" t="s">
        <v>90</v>
      </c>
      <c r="G14" s="35" t="s">
        <v>91</v>
      </c>
      <c r="H14" s="17">
        <v>10</v>
      </c>
      <c r="I14" s="17">
        <v>154.8896</v>
      </c>
      <c r="J14" s="17">
        <f>'2017年固定资产折旧表'!K14+I14</f>
        <v>1239.1168</v>
      </c>
      <c r="K14" s="17">
        <f t="shared" si="0"/>
        <v>357.6832</v>
      </c>
      <c r="L14" s="72">
        <v>0.03</v>
      </c>
      <c r="M14" s="17">
        <f t="shared" si="1"/>
        <v>47.904</v>
      </c>
      <c r="N14" s="17" t="s">
        <v>92</v>
      </c>
    </row>
    <row r="15" spans="1:14">
      <c r="A15" s="13" t="s">
        <v>106</v>
      </c>
      <c r="B15" s="14" t="s">
        <v>107</v>
      </c>
      <c r="C15" s="15" t="s">
        <v>3</v>
      </c>
      <c r="D15" s="16" t="s">
        <v>47</v>
      </c>
      <c r="E15" s="17">
        <v>3181.04</v>
      </c>
      <c r="F15" s="84" t="s">
        <v>90</v>
      </c>
      <c r="G15" s="35" t="s">
        <v>91</v>
      </c>
      <c r="H15" s="17">
        <v>10</v>
      </c>
      <c r="I15" s="17">
        <v>308.56088</v>
      </c>
      <c r="J15" s="17">
        <f>'2017年固定资产折旧表'!K15+I15</f>
        <v>2468.48704</v>
      </c>
      <c r="K15" s="17">
        <f t="shared" si="0"/>
        <v>712.55296</v>
      </c>
      <c r="L15" s="72">
        <v>0.03</v>
      </c>
      <c r="M15" s="17">
        <f t="shared" si="1"/>
        <v>95.4312</v>
      </c>
      <c r="N15" s="17" t="s">
        <v>92</v>
      </c>
    </row>
    <row r="16" spans="1:14">
      <c r="A16" s="13" t="s">
        <v>108</v>
      </c>
      <c r="B16" s="14" t="s">
        <v>109</v>
      </c>
      <c r="C16" s="15" t="s">
        <v>3</v>
      </c>
      <c r="D16" s="16" t="s">
        <v>47</v>
      </c>
      <c r="E16" s="17">
        <v>3524.69</v>
      </c>
      <c r="F16" s="84" t="s">
        <v>90</v>
      </c>
      <c r="G16" s="35" t="s">
        <v>91</v>
      </c>
      <c r="H16" s="17">
        <v>10</v>
      </c>
      <c r="I16" s="17">
        <v>341.89493</v>
      </c>
      <c r="J16" s="17">
        <f>'2017年固定资产折旧表'!K16+I16</f>
        <v>2735.15944</v>
      </c>
      <c r="K16" s="17">
        <f t="shared" si="0"/>
        <v>789.53056</v>
      </c>
      <c r="L16" s="72">
        <v>0.03</v>
      </c>
      <c r="M16" s="17">
        <f t="shared" si="1"/>
        <v>105.7407</v>
      </c>
      <c r="N16" s="17" t="s">
        <v>92</v>
      </c>
    </row>
    <row r="17" spans="1:14">
      <c r="A17" s="13" t="s">
        <v>110</v>
      </c>
      <c r="B17" s="14" t="s">
        <v>109</v>
      </c>
      <c r="C17" s="15" t="s">
        <v>3</v>
      </c>
      <c r="D17" s="16" t="s">
        <v>47</v>
      </c>
      <c r="E17" s="17">
        <v>6427.5</v>
      </c>
      <c r="F17" s="84" t="s">
        <v>90</v>
      </c>
      <c r="G17" s="35" t="s">
        <v>91</v>
      </c>
      <c r="H17" s="17">
        <v>10</v>
      </c>
      <c r="I17" s="17">
        <v>623.4675</v>
      </c>
      <c r="J17" s="17">
        <f>'2017年固定资产折旧表'!K17+I17</f>
        <v>4987.74</v>
      </c>
      <c r="K17" s="17">
        <f t="shared" si="0"/>
        <v>1439.76</v>
      </c>
      <c r="L17" s="72">
        <v>0.03</v>
      </c>
      <c r="M17" s="17">
        <f t="shared" si="1"/>
        <v>192.825</v>
      </c>
      <c r="N17" s="17" t="s">
        <v>92</v>
      </c>
    </row>
    <row r="18" spans="1:14">
      <c r="A18" s="13" t="s">
        <v>111</v>
      </c>
      <c r="B18" s="14" t="s">
        <v>109</v>
      </c>
      <c r="C18" s="15" t="s">
        <v>3</v>
      </c>
      <c r="D18" s="16" t="s">
        <v>47</v>
      </c>
      <c r="E18" s="17">
        <v>13268.18</v>
      </c>
      <c r="F18" s="84" t="s">
        <v>90</v>
      </c>
      <c r="G18" s="35" t="s">
        <v>91</v>
      </c>
      <c r="H18" s="17">
        <v>10</v>
      </c>
      <c r="I18" s="17">
        <v>1287.01346</v>
      </c>
      <c r="J18" s="17">
        <f>'2017年固定资产折旧表'!K18+I18</f>
        <v>10296.10768</v>
      </c>
      <c r="K18" s="17">
        <f t="shared" si="0"/>
        <v>2972.07232</v>
      </c>
      <c r="L18" s="72">
        <v>0.03</v>
      </c>
      <c r="M18" s="17">
        <f t="shared" si="1"/>
        <v>398.0454</v>
      </c>
      <c r="N18" s="17" t="s">
        <v>92</v>
      </c>
    </row>
    <row r="19" spans="1:14">
      <c r="A19" s="13" t="s">
        <v>112</v>
      </c>
      <c r="B19" s="14" t="s">
        <v>113</v>
      </c>
      <c r="C19" s="15" t="s">
        <v>3</v>
      </c>
      <c r="D19" s="16" t="s">
        <v>47</v>
      </c>
      <c r="E19" s="17">
        <v>938.83</v>
      </c>
      <c r="F19" s="84" t="s">
        <v>90</v>
      </c>
      <c r="G19" s="35" t="s">
        <v>91</v>
      </c>
      <c r="H19" s="17">
        <v>10</v>
      </c>
      <c r="I19" s="17">
        <v>91.06651</v>
      </c>
      <c r="J19" s="17">
        <f>'2017年固定资产折旧表'!K19+I19</f>
        <v>728.53208</v>
      </c>
      <c r="K19" s="17">
        <f t="shared" si="0"/>
        <v>210.29792</v>
      </c>
      <c r="L19" s="72">
        <v>0.03</v>
      </c>
      <c r="M19" s="17">
        <f t="shared" si="1"/>
        <v>28.1649</v>
      </c>
      <c r="N19" s="17" t="s">
        <v>92</v>
      </c>
    </row>
    <row r="20" spans="1:14">
      <c r="A20" s="13" t="s">
        <v>114</v>
      </c>
      <c r="B20" s="14" t="s">
        <v>115</v>
      </c>
      <c r="C20" s="15" t="s">
        <v>3</v>
      </c>
      <c r="D20" s="16" t="s">
        <v>47</v>
      </c>
      <c r="E20" s="17">
        <v>1151.25</v>
      </c>
      <c r="F20" s="84" t="s">
        <v>90</v>
      </c>
      <c r="G20" s="35" t="s">
        <v>91</v>
      </c>
      <c r="H20" s="17">
        <v>10</v>
      </c>
      <c r="I20" s="17">
        <v>111.67125</v>
      </c>
      <c r="J20" s="17">
        <f>'2017年固定资产折旧表'!K20+I20</f>
        <v>893.37</v>
      </c>
      <c r="K20" s="17">
        <f t="shared" si="0"/>
        <v>257.88</v>
      </c>
      <c r="L20" s="72">
        <v>0.03</v>
      </c>
      <c r="M20" s="17">
        <f t="shared" si="1"/>
        <v>34.5375</v>
      </c>
      <c r="N20" s="17" t="s">
        <v>92</v>
      </c>
    </row>
    <row r="21" spans="1:14">
      <c r="A21" s="13" t="s">
        <v>116</v>
      </c>
      <c r="B21" s="14" t="s">
        <v>117</v>
      </c>
      <c r="C21" s="15" t="s">
        <v>3</v>
      </c>
      <c r="D21" s="16" t="s">
        <v>47</v>
      </c>
      <c r="E21" s="17">
        <v>8218</v>
      </c>
      <c r="F21" s="84" t="s">
        <v>90</v>
      </c>
      <c r="G21" s="35" t="s">
        <v>91</v>
      </c>
      <c r="H21" s="17">
        <v>10</v>
      </c>
      <c r="I21" s="17">
        <v>797.146</v>
      </c>
      <c r="J21" s="17">
        <f>'2017年固定资产折旧表'!K21+I21</f>
        <v>6377.168</v>
      </c>
      <c r="K21" s="17">
        <f t="shared" si="0"/>
        <v>1840.832</v>
      </c>
      <c r="L21" s="72">
        <v>0.03</v>
      </c>
      <c r="M21" s="17">
        <f t="shared" si="1"/>
        <v>246.54</v>
      </c>
      <c r="N21" s="17" t="s">
        <v>92</v>
      </c>
    </row>
    <row r="22" spans="1:14">
      <c r="A22" s="13" t="s">
        <v>118</v>
      </c>
      <c r="B22" s="14" t="s">
        <v>119</v>
      </c>
      <c r="C22" s="15" t="s">
        <v>3</v>
      </c>
      <c r="D22" s="16" t="s">
        <v>47</v>
      </c>
      <c r="E22" s="17">
        <v>30998.3</v>
      </c>
      <c r="F22" s="84" t="s">
        <v>90</v>
      </c>
      <c r="G22" s="35" t="s">
        <v>91</v>
      </c>
      <c r="H22" s="17">
        <v>10</v>
      </c>
      <c r="I22" s="17">
        <v>3006.8351</v>
      </c>
      <c r="J22" s="17">
        <f>'2017年固定资产折旧表'!K22+I22</f>
        <v>24054.6808</v>
      </c>
      <c r="K22" s="17">
        <f t="shared" si="0"/>
        <v>6943.6192</v>
      </c>
      <c r="L22" s="72">
        <v>0.03</v>
      </c>
      <c r="M22" s="17">
        <f t="shared" si="1"/>
        <v>929.949</v>
      </c>
      <c r="N22" s="17" t="s">
        <v>92</v>
      </c>
    </row>
    <row r="23" spans="1:14">
      <c r="A23" s="13" t="s">
        <v>120</v>
      </c>
      <c r="B23" s="14" t="s">
        <v>121</v>
      </c>
      <c r="C23" s="15" t="s">
        <v>3</v>
      </c>
      <c r="D23" s="16" t="s">
        <v>47</v>
      </c>
      <c r="E23" s="17">
        <v>30110.4</v>
      </c>
      <c r="F23" s="84" t="s">
        <v>90</v>
      </c>
      <c r="G23" s="35" t="s">
        <v>91</v>
      </c>
      <c r="H23" s="17">
        <v>10</v>
      </c>
      <c r="I23" s="17">
        <v>2920.7088</v>
      </c>
      <c r="J23" s="17">
        <f>'2017年固定资产折旧表'!K23+I23</f>
        <v>23365.6704</v>
      </c>
      <c r="K23" s="17">
        <f t="shared" si="0"/>
        <v>6744.7296</v>
      </c>
      <c r="L23" s="72">
        <v>0.03</v>
      </c>
      <c r="M23" s="17">
        <f t="shared" si="1"/>
        <v>903.312</v>
      </c>
      <c r="N23" s="17" t="s">
        <v>92</v>
      </c>
    </row>
    <row r="24" spans="1:14">
      <c r="A24" s="13" t="s">
        <v>122</v>
      </c>
      <c r="B24" s="14" t="s">
        <v>123</v>
      </c>
      <c r="C24" s="15" t="s">
        <v>3</v>
      </c>
      <c r="D24" s="16" t="s">
        <v>47</v>
      </c>
      <c r="E24" s="17">
        <v>19204.73</v>
      </c>
      <c r="F24" s="84" t="s">
        <v>90</v>
      </c>
      <c r="G24" s="35" t="s">
        <v>91</v>
      </c>
      <c r="H24" s="17">
        <v>10</v>
      </c>
      <c r="I24" s="17">
        <v>1862.85881</v>
      </c>
      <c r="J24" s="17">
        <f>'2017年固定资产折旧表'!K24+I24</f>
        <v>14902.87048</v>
      </c>
      <c r="K24" s="17">
        <f t="shared" si="0"/>
        <v>4301.85952</v>
      </c>
      <c r="L24" s="72">
        <v>0.03</v>
      </c>
      <c r="M24" s="17">
        <f t="shared" si="1"/>
        <v>576.1419</v>
      </c>
      <c r="N24" s="17" t="s">
        <v>92</v>
      </c>
    </row>
    <row r="25" spans="1:14">
      <c r="A25" s="13" t="s">
        <v>124</v>
      </c>
      <c r="B25" s="14" t="s">
        <v>125</v>
      </c>
      <c r="C25" s="15" t="s">
        <v>3</v>
      </c>
      <c r="D25" s="16" t="s">
        <v>47</v>
      </c>
      <c r="E25" s="17">
        <v>31542.78</v>
      </c>
      <c r="F25" s="84" t="s">
        <v>90</v>
      </c>
      <c r="G25" s="35" t="s">
        <v>91</v>
      </c>
      <c r="H25" s="17">
        <v>10</v>
      </c>
      <c r="I25" s="17">
        <v>3059.64966</v>
      </c>
      <c r="J25" s="17">
        <f>'2017年固定资产折旧表'!K25+I25</f>
        <v>24477.19728</v>
      </c>
      <c r="K25" s="17">
        <f t="shared" si="0"/>
        <v>7065.58272</v>
      </c>
      <c r="L25" s="72">
        <v>0.03</v>
      </c>
      <c r="M25" s="17">
        <f t="shared" si="1"/>
        <v>946.2834</v>
      </c>
      <c r="N25" s="17" t="s">
        <v>92</v>
      </c>
    </row>
    <row r="26" spans="1:14">
      <c r="A26" s="13" t="s">
        <v>126</v>
      </c>
      <c r="B26" s="14" t="s">
        <v>127</v>
      </c>
      <c r="C26" s="15" t="s">
        <v>3</v>
      </c>
      <c r="D26" s="16" t="s">
        <v>47</v>
      </c>
      <c r="E26" s="17">
        <v>6284.11</v>
      </c>
      <c r="F26" s="84" t="s">
        <v>90</v>
      </c>
      <c r="G26" s="35" t="s">
        <v>91</v>
      </c>
      <c r="H26" s="17">
        <v>10</v>
      </c>
      <c r="I26" s="17">
        <v>609.55867</v>
      </c>
      <c r="J26" s="17">
        <f>'2017年固定资产折旧表'!K26+I26</f>
        <v>4876.46936</v>
      </c>
      <c r="K26" s="17">
        <f t="shared" si="0"/>
        <v>1407.64064</v>
      </c>
      <c r="L26" s="72">
        <v>0.03</v>
      </c>
      <c r="M26" s="17">
        <f t="shared" si="1"/>
        <v>188.5233</v>
      </c>
      <c r="N26" s="17" t="s">
        <v>92</v>
      </c>
    </row>
    <row r="27" spans="1:14">
      <c r="A27" s="13" t="s">
        <v>128</v>
      </c>
      <c r="B27" s="14" t="s">
        <v>129</v>
      </c>
      <c r="C27" s="15" t="s">
        <v>3</v>
      </c>
      <c r="D27" s="16" t="s">
        <v>47</v>
      </c>
      <c r="E27" s="17">
        <v>117011.64</v>
      </c>
      <c r="F27" s="84" t="s">
        <v>90</v>
      </c>
      <c r="G27" s="35" t="s">
        <v>91</v>
      </c>
      <c r="H27" s="17">
        <v>10</v>
      </c>
      <c r="I27" s="17">
        <v>11350.12908</v>
      </c>
      <c r="J27" s="17">
        <f>'2017年固定资产折旧表'!K27+I27</f>
        <v>90801.03264</v>
      </c>
      <c r="K27" s="17">
        <f t="shared" si="0"/>
        <v>26210.60736</v>
      </c>
      <c r="L27" s="72">
        <v>0.03</v>
      </c>
      <c r="M27" s="17">
        <f t="shared" si="1"/>
        <v>3510.3492</v>
      </c>
      <c r="N27" s="17" t="s">
        <v>92</v>
      </c>
    </row>
    <row r="28" spans="1:14">
      <c r="A28" s="13" t="s">
        <v>130</v>
      </c>
      <c r="B28" s="14" t="s">
        <v>131</v>
      </c>
      <c r="C28" s="15" t="s">
        <v>3</v>
      </c>
      <c r="D28" s="16" t="s">
        <v>47</v>
      </c>
      <c r="E28" s="17">
        <v>58576.56</v>
      </c>
      <c r="F28" s="84" t="s">
        <v>90</v>
      </c>
      <c r="G28" s="35" t="s">
        <v>91</v>
      </c>
      <c r="H28" s="17">
        <v>10</v>
      </c>
      <c r="I28" s="17">
        <v>5681.92632</v>
      </c>
      <c r="J28" s="17">
        <f>'2017年固定资产折旧表'!K28+I28</f>
        <v>45455.41056</v>
      </c>
      <c r="K28" s="17">
        <f t="shared" si="0"/>
        <v>13121.14944</v>
      </c>
      <c r="L28" s="72">
        <v>0.03</v>
      </c>
      <c r="M28" s="17">
        <f t="shared" si="1"/>
        <v>1757.2968</v>
      </c>
      <c r="N28" s="17" t="s">
        <v>92</v>
      </c>
    </row>
    <row r="29" spans="1:14">
      <c r="A29" s="13" t="s">
        <v>132</v>
      </c>
      <c r="B29" s="14" t="s">
        <v>133</v>
      </c>
      <c r="C29" s="15" t="s">
        <v>3</v>
      </c>
      <c r="D29" s="16" t="s">
        <v>47</v>
      </c>
      <c r="E29" s="17">
        <v>5537.9</v>
      </c>
      <c r="F29" s="84" t="s">
        <v>90</v>
      </c>
      <c r="G29" s="35" t="s">
        <v>91</v>
      </c>
      <c r="H29" s="17">
        <v>10</v>
      </c>
      <c r="I29" s="17">
        <v>537.1763</v>
      </c>
      <c r="J29" s="17">
        <f>'2017年固定资产折旧表'!K29+I29</f>
        <v>4297.4104</v>
      </c>
      <c r="K29" s="17">
        <f t="shared" si="0"/>
        <v>1240.4896</v>
      </c>
      <c r="L29" s="72">
        <v>0.03</v>
      </c>
      <c r="M29" s="17">
        <f t="shared" si="1"/>
        <v>166.137</v>
      </c>
      <c r="N29" s="17" t="s">
        <v>92</v>
      </c>
    </row>
    <row r="30" spans="1:14">
      <c r="A30" s="13" t="s">
        <v>134</v>
      </c>
      <c r="B30" s="14" t="s">
        <v>135</v>
      </c>
      <c r="C30" s="15" t="s">
        <v>3</v>
      </c>
      <c r="D30" s="16" t="s">
        <v>47</v>
      </c>
      <c r="E30" s="17">
        <v>37657.72</v>
      </c>
      <c r="F30" s="84" t="s">
        <v>90</v>
      </c>
      <c r="G30" s="35" t="s">
        <v>91</v>
      </c>
      <c r="H30" s="17">
        <v>10</v>
      </c>
      <c r="I30" s="17">
        <v>3652.79884</v>
      </c>
      <c r="J30" s="17">
        <f>'2017年固定资产折旧表'!K30+I30</f>
        <v>29222.39072</v>
      </c>
      <c r="K30" s="17">
        <f t="shared" si="0"/>
        <v>8435.32928</v>
      </c>
      <c r="L30" s="72">
        <v>0.03</v>
      </c>
      <c r="M30" s="17">
        <f t="shared" si="1"/>
        <v>1129.7316</v>
      </c>
      <c r="N30" s="17" t="s">
        <v>92</v>
      </c>
    </row>
    <row r="31" spans="1:14">
      <c r="A31" s="13" t="s">
        <v>136</v>
      </c>
      <c r="B31" s="14" t="s">
        <v>137</v>
      </c>
      <c r="C31" s="15" t="s">
        <v>7</v>
      </c>
      <c r="D31" s="16" t="s">
        <v>40</v>
      </c>
      <c r="E31" s="17">
        <v>27661.69</v>
      </c>
      <c r="F31" s="84" t="s">
        <v>90</v>
      </c>
      <c r="G31" s="35" t="s">
        <v>91</v>
      </c>
      <c r="H31" s="17">
        <v>15</v>
      </c>
      <c r="I31" s="17">
        <v>1788.78928666667</v>
      </c>
      <c r="J31" s="17">
        <f>'2017年固定资产折旧表'!K31+I31</f>
        <v>14310.3142933333</v>
      </c>
      <c r="K31" s="17">
        <f t="shared" si="0"/>
        <v>13351.3757066667</v>
      </c>
      <c r="L31" s="72">
        <v>0.03</v>
      </c>
      <c r="M31" s="17">
        <f t="shared" si="1"/>
        <v>829.8507</v>
      </c>
      <c r="N31" s="17" t="s">
        <v>92</v>
      </c>
    </row>
    <row r="32" spans="1:14">
      <c r="A32" s="13" t="s">
        <v>138</v>
      </c>
      <c r="B32" s="14" t="s">
        <v>139</v>
      </c>
      <c r="C32" s="15" t="s">
        <v>7</v>
      </c>
      <c r="D32" s="16" t="s">
        <v>40</v>
      </c>
      <c r="E32" s="17">
        <v>41245.6</v>
      </c>
      <c r="F32" s="84" t="s">
        <v>90</v>
      </c>
      <c r="G32" s="35" t="s">
        <v>91</v>
      </c>
      <c r="H32" s="17">
        <v>15</v>
      </c>
      <c r="I32" s="17">
        <v>2667.21546666667</v>
      </c>
      <c r="J32" s="17">
        <f>'2017年固定资产折旧表'!K32+I32</f>
        <v>21337.7237333333</v>
      </c>
      <c r="K32" s="17">
        <f t="shared" si="0"/>
        <v>19907.8762666667</v>
      </c>
      <c r="L32" s="72">
        <v>0.03</v>
      </c>
      <c r="M32" s="17">
        <f t="shared" si="1"/>
        <v>1237.368</v>
      </c>
      <c r="N32" s="17" t="s">
        <v>92</v>
      </c>
    </row>
    <row r="33" spans="1:14">
      <c r="A33" s="13" t="s">
        <v>140</v>
      </c>
      <c r="B33" s="14" t="s">
        <v>141</v>
      </c>
      <c r="C33" s="15" t="s">
        <v>7</v>
      </c>
      <c r="D33" s="16" t="s">
        <v>40</v>
      </c>
      <c r="E33" s="17">
        <v>1384.05</v>
      </c>
      <c r="F33" s="84" t="s">
        <v>90</v>
      </c>
      <c r="G33" s="35" t="s">
        <v>91</v>
      </c>
      <c r="H33" s="17">
        <v>15</v>
      </c>
      <c r="I33" s="17">
        <v>89.5019</v>
      </c>
      <c r="J33" s="17">
        <f>'2017年固定资产折旧表'!K33+I33</f>
        <v>716.0152</v>
      </c>
      <c r="K33" s="17">
        <f t="shared" si="0"/>
        <v>668.0348</v>
      </c>
      <c r="L33" s="72">
        <v>0.03</v>
      </c>
      <c r="M33" s="17">
        <f t="shared" si="1"/>
        <v>41.5215</v>
      </c>
      <c r="N33" s="17" t="s">
        <v>92</v>
      </c>
    </row>
    <row r="34" spans="1:14">
      <c r="A34" s="13" t="s">
        <v>142</v>
      </c>
      <c r="B34" s="14" t="s">
        <v>143</v>
      </c>
      <c r="C34" s="15" t="s">
        <v>7</v>
      </c>
      <c r="D34" s="16" t="s">
        <v>40</v>
      </c>
      <c r="E34" s="17">
        <v>3524.78</v>
      </c>
      <c r="F34" s="84" t="s">
        <v>90</v>
      </c>
      <c r="G34" s="35" t="s">
        <v>91</v>
      </c>
      <c r="H34" s="17">
        <v>15</v>
      </c>
      <c r="I34" s="17">
        <v>227.935773333333</v>
      </c>
      <c r="J34" s="17">
        <f>'2017年固定资产折旧表'!K34+I34</f>
        <v>1823.48618666667</v>
      </c>
      <c r="K34" s="17">
        <f t="shared" si="0"/>
        <v>1701.29381333333</v>
      </c>
      <c r="L34" s="72">
        <v>0.03</v>
      </c>
      <c r="M34" s="17">
        <f t="shared" si="1"/>
        <v>105.7434</v>
      </c>
      <c r="N34" s="17" t="s">
        <v>92</v>
      </c>
    </row>
    <row r="35" spans="1:14">
      <c r="A35" s="13" t="s">
        <v>144</v>
      </c>
      <c r="B35" s="14" t="s">
        <v>145</v>
      </c>
      <c r="C35" s="15" t="s">
        <v>7</v>
      </c>
      <c r="D35" s="16" t="s">
        <v>40</v>
      </c>
      <c r="E35" s="17">
        <v>18986.5</v>
      </c>
      <c r="F35" s="84" t="s">
        <v>90</v>
      </c>
      <c r="G35" s="35" t="s">
        <v>91</v>
      </c>
      <c r="H35" s="17">
        <v>15</v>
      </c>
      <c r="I35" s="17">
        <v>1227.79366666667</v>
      </c>
      <c r="J35" s="17">
        <f>'2017年固定资产折旧表'!K35+I35</f>
        <v>9822.34933333333</v>
      </c>
      <c r="K35" s="17">
        <f t="shared" si="0"/>
        <v>9164.15066666667</v>
      </c>
      <c r="L35" s="72">
        <v>0.03</v>
      </c>
      <c r="M35" s="17">
        <f t="shared" si="1"/>
        <v>569.595</v>
      </c>
      <c r="N35" s="17" t="s">
        <v>92</v>
      </c>
    </row>
    <row r="36" spans="1:14">
      <c r="A36" s="13" t="s">
        <v>146</v>
      </c>
      <c r="B36" s="14" t="s">
        <v>147</v>
      </c>
      <c r="C36" s="15" t="s">
        <v>3</v>
      </c>
      <c r="D36" s="16" t="s">
        <v>47</v>
      </c>
      <c r="E36" s="17">
        <v>53247.65</v>
      </c>
      <c r="F36" s="84" t="s">
        <v>90</v>
      </c>
      <c r="G36" s="35" t="s">
        <v>91</v>
      </c>
      <c r="H36" s="17">
        <v>10</v>
      </c>
      <c r="I36" s="17">
        <v>5165.02205</v>
      </c>
      <c r="J36" s="17">
        <f>'2017年固定资产折旧表'!K36+I36</f>
        <v>41320.1764</v>
      </c>
      <c r="K36" s="17">
        <f t="shared" si="0"/>
        <v>11927.4736</v>
      </c>
      <c r="L36" s="72">
        <v>0.03</v>
      </c>
      <c r="M36" s="17">
        <f t="shared" si="1"/>
        <v>1597.4295</v>
      </c>
      <c r="N36" s="17" t="s">
        <v>92</v>
      </c>
    </row>
    <row r="37" spans="1:14">
      <c r="A37" s="13" t="s">
        <v>148</v>
      </c>
      <c r="B37" s="14" t="s">
        <v>149</v>
      </c>
      <c r="C37" s="15" t="s">
        <v>3</v>
      </c>
      <c r="D37" s="16" t="s">
        <v>47</v>
      </c>
      <c r="E37" s="17">
        <v>24679.51</v>
      </c>
      <c r="F37" s="84" t="s">
        <v>90</v>
      </c>
      <c r="G37" s="35" t="s">
        <v>91</v>
      </c>
      <c r="H37" s="17">
        <v>10</v>
      </c>
      <c r="I37" s="17">
        <v>2393.91247</v>
      </c>
      <c r="J37" s="17">
        <f>'2017年固定资产折旧表'!K37+I37</f>
        <v>19151.29976</v>
      </c>
      <c r="K37" s="17">
        <f t="shared" si="0"/>
        <v>5528.21024</v>
      </c>
      <c r="L37" s="72">
        <v>0.03</v>
      </c>
      <c r="M37" s="17">
        <f t="shared" si="1"/>
        <v>740.3853</v>
      </c>
      <c r="N37" s="17" t="s">
        <v>92</v>
      </c>
    </row>
    <row r="38" spans="1:14">
      <c r="A38" s="13" t="s">
        <v>150</v>
      </c>
      <c r="B38" s="14" t="s">
        <v>151</v>
      </c>
      <c r="C38" s="15" t="s">
        <v>3</v>
      </c>
      <c r="D38" s="16" t="s">
        <v>47</v>
      </c>
      <c r="E38" s="17">
        <v>18626.58</v>
      </c>
      <c r="F38" s="84" t="s">
        <v>90</v>
      </c>
      <c r="G38" s="35" t="s">
        <v>91</v>
      </c>
      <c r="H38" s="17">
        <v>10</v>
      </c>
      <c r="I38" s="17">
        <v>1806.77826</v>
      </c>
      <c r="J38" s="17">
        <f>'2017年固定资产折旧表'!K38+I38</f>
        <v>14454.22608</v>
      </c>
      <c r="K38" s="17">
        <f t="shared" si="0"/>
        <v>4172.35392</v>
      </c>
      <c r="L38" s="72">
        <v>0.03</v>
      </c>
      <c r="M38" s="17">
        <f t="shared" si="1"/>
        <v>558.7974</v>
      </c>
      <c r="N38" s="17" t="s">
        <v>92</v>
      </c>
    </row>
    <row r="39" spans="1:14">
      <c r="A39" s="13" t="s">
        <v>152</v>
      </c>
      <c r="B39" s="14" t="s">
        <v>129</v>
      </c>
      <c r="C39" s="15" t="s">
        <v>3</v>
      </c>
      <c r="D39" s="16" t="s">
        <v>47</v>
      </c>
      <c r="E39" s="17">
        <v>117013.17</v>
      </c>
      <c r="F39" s="84" t="s">
        <v>90</v>
      </c>
      <c r="G39" s="35" t="s">
        <v>91</v>
      </c>
      <c r="H39" s="17">
        <v>10</v>
      </c>
      <c r="I39" s="17">
        <v>11350.27749</v>
      </c>
      <c r="J39" s="17">
        <f>'2017年固定资产折旧表'!K39+I39</f>
        <v>90802.21992</v>
      </c>
      <c r="K39" s="17">
        <f t="shared" si="0"/>
        <v>26210.95008</v>
      </c>
      <c r="L39" s="72">
        <v>0.03</v>
      </c>
      <c r="M39" s="17">
        <f t="shared" si="1"/>
        <v>3510.3951</v>
      </c>
      <c r="N39" s="17" t="s">
        <v>92</v>
      </c>
    </row>
    <row r="40" spans="1:14">
      <c r="A40" s="13" t="s">
        <v>153</v>
      </c>
      <c r="B40" s="14" t="s">
        <v>154</v>
      </c>
      <c r="C40" s="15" t="s">
        <v>3</v>
      </c>
      <c r="D40" s="16" t="s">
        <v>47</v>
      </c>
      <c r="E40" s="17">
        <v>22695.66</v>
      </c>
      <c r="F40" s="84" t="s">
        <v>90</v>
      </c>
      <c r="G40" s="35" t="s">
        <v>91</v>
      </c>
      <c r="H40" s="17">
        <v>10</v>
      </c>
      <c r="I40" s="17">
        <v>2201.47902</v>
      </c>
      <c r="J40" s="17">
        <f>'2017年固定资产折旧表'!K40+I40</f>
        <v>17611.83216</v>
      </c>
      <c r="K40" s="17">
        <f t="shared" si="0"/>
        <v>5083.82784</v>
      </c>
      <c r="L40" s="72">
        <v>0.03</v>
      </c>
      <c r="M40" s="17">
        <f t="shared" si="1"/>
        <v>680.8698</v>
      </c>
      <c r="N40" s="17" t="s">
        <v>92</v>
      </c>
    </row>
    <row r="41" spans="1:14">
      <c r="A41" s="13" t="s">
        <v>155</v>
      </c>
      <c r="B41" s="14" t="s">
        <v>156</v>
      </c>
      <c r="C41" s="15" t="s">
        <v>3</v>
      </c>
      <c r="D41" s="16" t="s">
        <v>47</v>
      </c>
      <c r="E41" s="17">
        <v>1916.7</v>
      </c>
      <c r="F41" s="84" t="s">
        <v>90</v>
      </c>
      <c r="G41" s="35" t="s">
        <v>91</v>
      </c>
      <c r="H41" s="17">
        <v>10</v>
      </c>
      <c r="I41" s="17">
        <v>185.9199</v>
      </c>
      <c r="J41" s="17">
        <f>'2017年固定资产折旧表'!K41+I41</f>
        <v>1487.3592</v>
      </c>
      <c r="K41" s="17">
        <f t="shared" si="0"/>
        <v>429.3408</v>
      </c>
      <c r="L41" s="72">
        <v>0.03</v>
      </c>
      <c r="M41" s="17">
        <f t="shared" si="1"/>
        <v>57.501</v>
      </c>
      <c r="N41" s="17" t="s">
        <v>92</v>
      </c>
    </row>
    <row r="42" spans="1:14">
      <c r="A42" s="13" t="s">
        <v>157</v>
      </c>
      <c r="B42" s="14" t="s">
        <v>158</v>
      </c>
      <c r="C42" s="15" t="s">
        <v>3</v>
      </c>
      <c r="D42" s="16" t="s">
        <v>47</v>
      </c>
      <c r="E42" s="17">
        <v>8246.58</v>
      </c>
      <c r="F42" s="84" t="s">
        <v>90</v>
      </c>
      <c r="G42" s="35" t="s">
        <v>91</v>
      </c>
      <c r="H42" s="17">
        <v>10</v>
      </c>
      <c r="I42" s="17">
        <v>799.91826</v>
      </c>
      <c r="J42" s="17">
        <f>'2017年固定资产折旧表'!K42+I42</f>
        <v>6399.34608</v>
      </c>
      <c r="K42" s="17">
        <f t="shared" si="0"/>
        <v>1847.23392</v>
      </c>
      <c r="L42" s="72">
        <v>0.03</v>
      </c>
      <c r="M42" s="17">
        <f t="shared" si="1"/>
        <v>247.3974</v>
      </c>
      <c r="N42" s="17" t="s">
        <v>92</v>
      </c>
    </row>
    <row r="43" spans="1:14">
      <c r="A43" s="13" t="s">
        <v>159</v>
      </c>
      <c r="B43" s="14" t="s">
        <v>137</v>
      </c>
      <c r="C43" s="15" t="s">
        <v>7</v>
      </c>
      <c r="D43" s="16" t="s">
        <v>40</v>
      </c>
      <c r="E43" s="17">
        <v>56951.15</v>
      </c>
      <c r="F43" s="84" t="s">
        <v>90</v>
      </c>
      <c r="G43" s="35" t="s">
        <v>91</v>
      </c>
      <c r="H43" s="17">
        <v>15</v>
      </c>
      <c r="I43" s="17">
        <v>3682.84103333333</v>
      </c>
      <c r="J43" s="17">
        <f>'2017年固定资产折旧表'!K43+I43</f>
        <v>29462.7282666667</v>
      </c>
      <c r="K43" s="17">
        <f t="shared" si="0"/>
        <v>27488.4217333333</v>
      </c>
      <c r="L43" s="72">
        <v>0.03</v>
      </c>
      <c r="M43" s="17">
        <f t="shared" si="1"/>
        <v>1708.5345</v>
      </c>
      <c r="N43" s="17" t="s">
        <v>92</v>
      </c>
    </row>
    <row r="44" spans="1:14">
      <c r="A44" s="13" t="s">
        <v>160</v>
      </c>
      <c r="B44" s="14" t="s">
        <v>139</v>
      </c>
      <c r="C44" s="15" t="s">
        <v>7</v>
      </c>
      <c r="D44" s="16" t="s">
        <v>40</v>
      </c>
      <c r="E44" s="17">
        <v>78442.32</v>
      </c>
      <c r="F44" s="84" t="s">
        <v>90</v>
      </c>
      <c r="G44" s="35" t="s">
        <v>91</v>
      </c>
      <c r="H44" s="17">
        <v>15</v>
      </c>
      <c r="I44" s="17">
        <v>5072.60336</v>
      </c>
      <c r="J44" s="17">
        <f>'2017年固定资产折旧表'!K44+I44</f>
        <v>40580.82688</v>
      </c>
      <c r="K44" s="17">
        <f t="shared" si="0"/>
        <v>37861.49312</v>
      </c>
      <c r="L44" s="72">
        <v>0.03</v>
      </c>
      <c r="M44" s="17">
        <f t="shared" si="1"/>
        <v>2353.2696</v>
      </c>
      <c r="N44" s="17" t="s">
        <v>92</v>
      </c>
    </row>
    <row r="45" spans="1:14">
      <c r="A45" s="13" t="s">
        <v>161</v>
      </c>
      <c r="B45" s="27" t="s">
        <v>141</v>
      </c>
      <c r="C45" s="29" t="s">
        <v>7</v>
      </c>
      <c r="D45" s="16" t="s">
        <v>40</v>
      </c>
      <c r="E45" s="17">
        <v>3644.67</v>
      </c>
      <c r="F45" s="84" t="s">
        <v>90</v>
      </c>
      <c r="G45" s="35" t="s">
        <v>91</v>
      </c>
      <c r="H45" s="17">
        <v>15</v>
      </c>
      <c r="I45" s="17">
        <v>235.68866</v>
      </c>
      <c r="J45" s="17">
        <f>'2017年固定资产折旧表'!K45+I45</f>
        <v>1885.50928</v>
      </c>
      <c r="K45" s="17">
        <f t="shared" si="0"/>
        <v>1759.16072</v>
      </c>
      <c r="L45" s="72">
        <v>0.03</v>
      </c>
      <c r="M45" s="17">
        <f t="shared" si="1"/>
        <v>109.3401</v>
      </c>
      <c r="N45" s="17" t="s">
        <v>92</v>
      </c>
    </row>
    <row r="46" spans="1:14">
      <c r="A46" s="13" t="s">
        <v>162</v>
      </c>
      <c r="B46" s="27" t="s">
        <v>143</v>
      </c>
      <c r="C46" s="29" t="s">
        <v>7</v>
      </c>
      <c r="D46" s="16" t="s">
        <v>40</v>
      </c>
      <c r="E46" s="17">
        <v>6012.86</v>
      </c>
      <c r="F46" s="84" t="s">
        <v>90</v>
      </c>
      <c r="G46" s="35" t="s">
        <v>91</v>
      </c>
      <c r="H46" s="17">
        <v>15</v>
      </c>
      <c r="I46" s="17">
        <v>388.831613333333</v>
      </c>
      <c r="J46" s="17">
        <f>'2017年固定资产折旧表'!K46+I46</f>
        <v>3110.65290666667</v>
      </c>
      <c r="K46" s="17">
        <f t="shared" si="0"/>
        <v>2902.20709333333</v>
      </c>
      <c r="L46" s="72">
        <v>0.03</v>
      </c>
      <c r="M46" s="17">
        <f t="shared" si="1"/>
        <v>180.3858</v>
      </c>
      <c r="N46" s="17" t="s">
        <v>92</v>
      </c>
    </row>
    <row r="47" spans="1:14">
      <c r="A47" s="13" t="s">
        <v>163</v>
      </c>
      <c r="B47" s="27" t="s">
        <v>164</v>
      </c>
      <c r="C47" s="29" t="s">
        <v>3</v>
      </c>
      <c r="D47" s="16" t="s">
        <v>47</v>
      </c>
      <c r="E47" s="17">
        <v>24771.12</v>
      </c>
      <c r="F47" s="84" t="s">
        <v>90</v>
      </c>
      <c r="G47" s="35" t="s">
        <v>91</v>
      </c>
      <c r="H47" s="17">
        <v>10</v>
      </c>
      <c r="I47" s="17">
        <v>2402.79864</v>
      </c>
      <c r="J47" s="17">
        <f>'2017年固定资产折旧表'!K47+I47</f>
        <v>19222.38912</v>
      </c>
      <c r="K47" s="17">
        <f t="shared" si="0"/>
        <v>5548.73088</v>
      </c>
      <c r="L47" s="72">
        <v>0.03</v>
      </c>
      <c r="M47" s="17">
        <f t="shared" si="1"/>
        <v>743.1336</v>
      </c>
      <c r="N47" s="17" t="s">
        <v>92</v>
      </c>
    </row>
    <row r="48" spans="1:14">
      <c r="A48" s="13" t="s">
        <v>165</v>
      </c>
      <c r="B48" s="27" t="s">
        <v>166</v>
      </c>
      <c r="C48" s="29" t="s">
        <v>3</v>
      </c>
      <c r="D48" s="16" t="s">
        <v>47</v>
      </c>
      <c r="E48" s="17">
        <v>591.3</v>
      </c>
      <c r="F48" s="84" t="s">
        <v>90</v>
      </c>
      <c r="G48" s="35" t="s">
        <v>91</v>
      </c>
      <c r="H48" s="17">
        <v>10</v>
      </c>
      <c r="I48" s="17">
        <v>57.3561</v>
      </c>
      <c r="J48" s="17">
        <f>'2017年固定资产折旧表'!K48+I48</f>
        <v>458.8488</v>
      </c>
      <c r="K48" s="17">
        <f t="shared" si="0"/>
        <v>132.4512</v>
      </c>
      <c r="L48" s="72">
        <v>0.03</v>
      </c>
      <c r="M48" s="17">
        <f t="shared" si="1"/>
        <v>17.739</v>
      </c>
      <c r="N48" s="17" t="s">
        <v>92</v>
      </c>
    </row>
    <row r="49" spans="1:14">
      <c r="A49" s="13" t="s">
        <v>167</v>
      </c>
      <c r="B49" s="27" t="s">
        <v>168</v>
      </c>
      <c r="C49" s="29" t="s">
        <v>3</v>
      </c>
      <c r="D49" s="16" t="s">
        <v>47</v>
      </c>
      <c r="E49" s="17">
        <v>570.48</v>
      </c>
      <c r="F49" s="84" t="s">
        <v>90</v>
      </c>
      <c r="G49" s="35" t="s">
        <v>91</v>
      </c>
      <c r="H49" s="17">
        <v>10</v>
      </c>
      <c r="I49" s="17">
        <v>55.33656</v>
      </c>
      <c r="J49" s="17">
        <f>'2017年固定资产折旧表'!K49+I49</f>
        <v>442.69248</v>
      </c>
      <c r="K49" s="17">
        <f t="shared" si="0"/>
        <v>127.78752</v>
      </c>
      <c r="L49" s="72">
        <v>0.03</v>
      </c>
      <c r="M49" s="17">
        <f t="shared" si="1"/>
        <v>17.1144</v>
      </c>
      <c r="N49" s="17" t="s">
        <v>92</v>
      </c>
    </row>
    <row r="50" spans="1:14">
      <c r="A50" s="13" t="s">
        <v>169</v>
      </c>
      <c r="B50" s="27" t="s">
        <v>170</v>
      </c>
      <c r="C50" s="29" t="s">
        <v>3</v>
      </c>
      <c r="D50" s="16" t="s">
        <v>47</v>
      </c>
      <c r="E50" s="17">
        <v>768.42</v>
      </c>
      <c r="F50" s="84" t="s">
        <v>90</v>
      </c>
      <c r="G50" s="35" t="s">
        <v>91</v>
      </c>
      <c r="H50" s="17">
        <v>10</v>
      </c>
      <c r="I50" s="17">
        <v>74.53674</v>
      </c>
      <c r="J50" s="17">
        <f>'2017年固定资产折旧表'!K50+I50</f>
        <v>596.29392</v>
      </c>
      <c r="K50" s="17">
        <f t="shared" si="0"/>
        <v>172.12608</v>
      </c>
      <c r="L50" s="72">
        <v>0.03</v>
      </c>
      <c r="M50" s="17">
        <f t="shared" si="1"/>
        <v>23.0526</v>
      </c>
      <c r="N50" s="17" t="s">
        <v>92</v>
      </c>
    </row>
    <row r="51" spans="1:14">
      <c r="A51" s="13" t="s">
        <v>171</v>
      </c>
      <c r="B51" s="27" t="s">
        <v>172</v>
      </c>
      <c r="C51" s="29" t="s">
        <v>3</v>
      </c>
      <c r="D51" s="16" t="s">
        <v>47</v>
      </c>
      <c r="E51" s="17">
        <v>4365.81</v>
      </c>
      <c r="F51" s="84" t="s">
        <v>90</v>
      </c>
      <c r="G51" s="35" t="s">
        <v>91</v>
      </c>
      <c r="H51" s="17">
        <v>10</v>
      </c>
      <c r="I51" s="17">
        <v>423.48357</v>
      </c>
      <c r="J51" s="17">
        <f>'2017年固定资产折旧表'!K51+I51</f>
        <v>3387.86856</v>
      </c>
      <c r="K51" s="17">
        <f t="shared" si="0"/>
        <v>977.941440000001</v>
      </c>
      <c r="L51" s="72">
        <v>0.03</v>
      </c>
      <c r="M51" s="17">
        <f t="shared" si="1"/>
        <v>130.9743</v>
      </c>
      <c r="N51" s="17" t="s">
        <v>92</v>
      </c>
    </row>
    <row r="52" spans="1:14">
      <c r="A52" s="13" t="s">
        <v>173</v>
      </c>
      <c r="B52" s="27" t="s">
        <v>174</v>
      </c>
      <c r="C52" s="29" t="s">
        <v>3</v>
      </c>
      <c r="D52" s="16" t="s">
        <v>47</v>
      </c>
      <c r="E52" s="17">
        <v>671.23</v>
      </c>
      <c r="F52" s="84" t="s">
        <v>90</v>
      </c>
      <c r="G52" s="35" t="s">
        <v>91</v>
      </c>
      <c r="H52" s="17">
        <v>10</v>
      </c>
      <c r="I52" s="17">
        <v>65.10931</v>
      </c>
      <c r="J52" s="17">
        <f>'2017年固定资产折旧表'!K52+I52</f>
        <v>520.87448</v>
      </c>
      <c r="K52" s="17">
        <f t="shared" si="0"/>
        <v>150.35552</v>
      </c>
      <c r="L52" s="72">
        <v>0.03</v>
      </c>
      <c r="M52" s="17">
        <f t="shared" si="1"/>
        <v>20.1369</v>
      </c>
      <c r="N52" s="17" t="s">
        <v>92</v>
      </c>
    </row>
    <row r="53" spans="1:14">
      <c r="A53" s="13" t="s">
        <v>175</v>
      </c>
      <c r="B53" s="27" t="s">
        <v>176</v>
      </c>
      <c r="C53" s="29" t="s">
        <v>3</v>
      </c>
      <c r="D53" s="16" t="s">
        <v>47</v>
      </c>
      <c r="E53" s="17">
        <v>11635.27</v>
      </c>
      <c r="F53" s="84" t="s">
        <v>90</v>
      </c>
      <c r="G53" s="35" t="s">
        <v>91</v>
      </c>
      <c r="H53" s="17">
        <v>10</v>
      </c>
      <c r="I53" s="17">
        <v>1128.62119</v>
      </c>
      <c r="J53" s="17">
        <f>'2017年固定资产折旧表'!K53+I53</f>
        <v>9028.96952</v>
      </c>
      <c r="K53" s="17">
        <f t="shared" si="0"/>
        <v>2606.30048</v>
      </c>
      <c r="L53" s="72">
        <v>0.03</v>
      </c>
      <c r="M53" s="17">
        <f t="shared" si="1"/>
        <v>349.0581</v>
      </c>
      <c r="N53" s="17" t="s">
        <v>92</v>
      </c>
    </row>
    <row r="54" spans="1:14">
      <c r="A54" s="13" t="s">
        <v>177</v>
      </c>
      <c r="B54" s="27" t="s">
        <v>178</v>
      </c>
      <c r="C54" s="29" t="s">
        <v>7</v>
      </c>
      <c r="D54" s="16" t="s">
        <v>40</v>
      </c>
      <c r="E54" s="17">
        <v>297607.72</v>
      </c>
      <c r="F54" s="84" t="s">
        <v>90</v>
      </c>
      <c r="G54" s="35" t="s">
        <v>91</v>
      </c>
      <c r="H54" s="17">
        <v>15</v>
      </c>
      <c r="I54" s="17">
        <v>19245.2992266667</v>
      </c>
      <c r="J54" s="17">
        <f>'2017年固定资产折旧表'!K54+I54</f>
        <v>153962.393813333</v>
      </c>
      <c r="K54" s="17">
        <f t="shared" si="0"/>
        <v>143645.326186667</v>
      </c>
      <c r="L54" s="72">
        <v>0.03</v>
      </c>
      <c r="M54" s="17">
        <f t="shared" si="1"/>
        <v>8928.2316</v>
      </c>
      <c r="N54" s="17" t="s">
        <v>92</v>
      </c>
    </row>
    <row r="55" spans="1:14">
      <c r="A55" s="13" t="s">
        <v>179</v>
      </c>
      <c r="B55" s="27" t="s">
        <v>180</v>
      </c>
      <c r="C55" s="29" t="s">
        <v>7</v>
      </c>
      <c r="D55" s="16" t="s">
        <v>40</v>
      </c>
      <c r="E55" s="17">
        <v>23178.55</v>
      </c>
      <c r="F55" s="84" t="s">
        <v>90</v>
      </c>
      <c r="G55" s="35" t="s">
        <v>91</v>
      </c>
      <c r="H55" s="17">
        <v>15</v>
      </c>
      <c r="I55" s="17">
        <v>1498.87956666667</v>
      </c>
      <c r="J55" s="17">
        <f>'2017年固定资产折旧表'!K55+I55</f>
        <v>11991.0365333333</v>
      </c>
      <c r="K55" s="17">
        <f t="shared" si="0"/>
        <v>11187.5134666667</v>
      </c>
      <c r="L55" s="72">
        <v>0.03</v>
      </c>
      <c r="M55" s="17">
        <f t="shared" si="1"/>
        <v>695.3565</v>
      </c>
      <c r="N55" s="17" t="s">
        <v>92</v>
      </c>
    </row>
    <row r="56" spans="1:14">
      <c r="A56" s="13" t="s">
        <v>181</v>
      </c>
      <c r="B56" s="27" t="s">
        <v>182</v>
      </c>
      <c r="C56" s="29" t="s">
        <v>7</v>
      </c>
      <c r="D56" s="16" t="s">
        <v>40</v>
      </c>
      <c r="E56" s="17">
        <v>66941.5</v>
      </c>
      <c r="F56" s="84" t="s">
        <v>90</v>
      </c>
      <c r="G56" s="35" t="s">
        <v>91</v>
      </c>
      <c r="H56" s="17">
        <v>15</v>
      </c>
      <c r="I56" s="17">
        <v>4328.88366666667</v>
      </c>
      <c r="J56" s="17">
        <f>'2017年固定资产折旧表'!K56+I56</f>
        <v>34631.0693333333</v>
      </c>
      <c r="K56" s="17">
        <f t="shared" si="0"/>
        <v>32310.4306666667</v>
      </c>
      <c r="L56" s="72">
        <v>0.03</v>
      </c>
      <c r="M56" s="17">
        <f t="shared" si="1"/>
        <v>2008.245</v>
      </c>
      <c r="N56" s="17" t="s">
        <v>92</v>
      </c>
    </row>
    <row r="57" spans="1:14">
      <c r="A57" s="13" t="s">
        <v>183</v>
      </c>
      <c r="B57" s="27" t="s">
        <v>184</v>
      </c>
      <c r="C57" s="29" t="s">
        <v>7</v>
      </c>
      <c r="D57" s="16" t="s">
        <v>40</v>
      </c>
      <c r="E57" s="17">
        <v>64183.87</v>
      </c>
      <c r="F57" s="84" t="s">
        <v>90</v>
      </c>
      <c r="G57" s="35" t="s">
        <v>91</v>
      </c>
      <c r="H57" s="17">
        <v>15</v>
      </c>
      <c r="I57" s="17">
        <v>4150.55692666667</v>
      </c>
      <c r="J57" s="17">
        <f>'2017年固定资产折旧表'!K57+I57</f>
        <v>33204.4554133333</v>
      </c>
      <c r="K57" s="17">
        <f t="shared" si="0"/>
        <v>30979.4145866667</v>
      </c>
      <c r="L57" s="72">
        <v>0.03</v>
      </c>
      <c r="M57" s="17">
        <f t="shared" si="1"/>
        <v>1925.5161</v>
      </c>
      <c r="N57" s="17" t="s">
        <v>92</v>
      </c>
    </row>
    <row r="58" spans="1:14">
      <c r="A58" s="13" t="s">
        <v>185</v>
      </c>
      <c r="B58" s="27" t="s">
        <v>186</v>
      </c>
      <c r="C58" s="29" t="s">
        <v>7</v>
      </c>
      <c r="D58" s="16" t="s">
        <v>40</v>
      </c>
      <c r="E58" s="17">
        <v>21793.08</v>
      </c>
      <c r="F58" s="84" t="s">
        <v>90</v>
      </c>
      <c r="G58" s="35" t="s">
        <v>91</v>
      </c>
      <c r="H58" s="17">
        <v>15</v>
      </c>
      <c r="I58" s="17">
        <v>1409.28584</v>
      </c>
      <c r="J58" s="17">
        <f>'2017年固定资产折旧表'!K58+I58</f>
        <v>11274.28672</v>
      </c>
      <c r="K58" s="17">
        <f t="shared" si="0"/>
        <v>10518.79328</v>
      </c>
      <c r="L58" s="72">
        <v>0.03</v>
      </c>
      <c r="M58" s="17">
        <f t="shared" si="1"/>
        <v>653.7924</v>
      </c>
      <c r="N58" s="17" t="s">
        <v>92</v>
      </c>
    </row>
    <row r="59" spans="1:14">
      <c r="A59" s="13" t="s">
        <v>187</v>
      </c>
      <c r="B59" s="27" t="s">
        <v>188</v>
      </c>
      <c r="C59" s="29" t="s">
        <v>7</v>
      </c>
      <c r="D59" s="16" t="s">
        <v>18</v>
      </c>
      <c r="E59" s="17">
        <v>5516.52</v>
      </c>
      <c r="F59" s="84" t="s">
        <v>90</v>
      </c>
      <c r="G59" s="35" t="s">
        <v>91</v>
      </c>
      <c r="H59" s="17">
        <v>15</v>
      </c>
      <c r="I59" s="17">
        <v>356.73496</v>
      </c>
      <c r="J59" s="17">
        <f>'2017年固定资产折旧表'!K59+I59</f>
        <v>2853.87968</v>
      </c>
      <c r="K59" s="17">
        <f t="shared" si="0"/>
        <v>2662.64032</v>
      </c>
      <c r="L59" s="72">
        <v>0.03</v>
      </c>
      <c r="M59" s="17">
        <f t="shared" si="1"/>
        <v>165.4956</v>
      </c>
      <c r="N59" s="17" t="s">
        <v>92</v>
      </c>
    </row>
    <row r="60" spans="1:14">
      <c r="A60" s="13" t="s">
        <v>189</v>
      </c>
      <c r="B60" s="27" t="s">
        <v>190</v>
      </c>
      <c r="C60" s="29" t="s">
        <v>7</v>
      </c>
      <c r="D60" s="16" t="s">
        <v>18</v>
      </c>
      <c r="E60" s="17">
        <v>3825.7</v>
      </c>
      <c r="F60" s="84" t="s">
        <v>90</v>
      </c>
      <c r="G60" s="35" t="s">
        <v>91</v>
      </c>
      <c r="H60" s="17">
        <v>15</v>
      </c>
      <c r="I60" s="17">
        <v>247.395266666667</v>
      </c>
      <c r="J60" s="17">
        <f>'2017年固定资产折旧表'!K60+I60</f>
        <v>1979.16213333333</v>
      </c>
      <c r="K60" s="17">
        <f t="shared" si="0"/>
        <v>1846.53786666667</v>
      </c>
      <c r="L60" s="72">
        <v>0.03</v>
      </c>
      <c r="M60" s="17">
        <f t="shared" si="1"/>
        <v>114.771</v>
      </c>
      <c r="N60" s="17" t="s">
        <v>92</v>
      </c>
    </row>
    <row r="61" spans="1:14">
      <c r="A61" s="13" t="s">
        <v>191</v>
      </c>
      <c r="B61" s="27" t="s">
        <v>192</v>
      </c>
      <c r="C61" s="29" t="s">
        <v>7</v>
      </c>
      <c r="D61" s="16" t="s">
        <v>40</v>
      </c>
      <c r="E61" s="17">
        <v>21196.4</v>
      </c>
      <c r="F61" s="84" t="s">
        <v>90</v>
      </c>
      <c r="G61" s="35" t="s">
        <v>91</v>
      </c>
      <c r="H61" s="17">
        <v>15</v>
      </c>
      <c r="I61" s="17">
        <v>1370.70053333333</v>
      </c>
      <c r="J61" s="17">
        <f>'2017年固定资产折旧表'!K61+I61</f>
        <v>10965.6042666667</v>
      </c>
      <c r="K61" s="17">
        <f t="shared" si="0"/>
        <v>10230.7957333333</v>
      </c>
      <c r="L61" s="72">
        <v>0.03</v>
      </c>
      <c r="M61" s="17">
        <f t="shared" si="1"/>
        <v>635.892</v>
      </c>
      <c r="N61" s="17" t="s">
        <v>92</v>
      </c>
    </row>
    <row r="62" spans="1:14">
      <c r="A62" s="13" t="s">
        <v>193</v>
      </c>
      <c r="B62" s="27" t="s">
        <v>194</v>
      </c>
      <c r="C62" s="29" t="s">
        <v>7</v>
      </c>
      <c r="D62" s="16" t="s">
        <v>40</v>
      </c>
      <c r="E62" s="17">
        <v>108047.91</v>
      </c>
      <c r="F62" s="84" t="s">
        <v>90</v>
      </c>
      <c r="G62" s="35" t="s">
        <v>91</v>
      </c>
      <c r="H62" s="17">
        <v>15</v>
      </c>
      <c r="I62" s="17">
        <v>6987.09818</v>
      </c>
      <c r="J62" s="17">
        <f>'2017年固定资产折旧表'!K62+I62</f>
        <v>55896.78544</v>
      </c>
      <c r="K62" s="17">
        <f t="shared" si="0"/>
        <v>52151.12456</v>
      </c>
      <c r="L62" s="72">
        <v>0.03</v>
      </c>
      <c r="M62" s="17">
        <f t="shared" si="1"/>
        <v>3241.4373</v>
      </c>
      <c r="N62" s="17" t="s">
        <v>92</v>
      </c>
    </row>
    <row r="63" spans="1:14">
      <c r="A63" s="13" t="s">
        <v>195</v>
      </c>
      <c r="B63" s="27" t="s">
        <v>196</v>
      </c>
      <c r="C63" s="29" t="s">
        <v>2</v>
      </c>
      <c r="D63" s="16" t="s">
        <v>35</v>
      </c>
      <c r="E63" s="17">
        <v>24659.85</v>
      </c>
      <c r="F63" s="84" t="s">
        <v>90</v>
      </c>
      <c r="G63" s="35" t="s">
        <v>91</v>
      </c>
      <c r="H63" s="17">
        <v>10</v>
      </c>
      <c r="I63" s="17">
        <v>2392.00545</v>
      </c>
      <c r="J63" s="17">
        <f>'2017年固定资产折旧表'!K63+I63</f>
        <v>19136.0436</v>
      </c>
      <c r="K63" s="17">
        <f t="shared" si="0"/>
        <v>5523.8064</v>
      </c>
      <c r="L63" s="72">
        <v>0.03</v>
      </c>
      <c r="M63" s="17">
        <f t="shared" si="1"/>
        <v>739.7955</v>
      </c>
      <c r="N63" s="17" t="s">
        <v>92</v>
      </c>
    </row>
    <row r="64" spans="1:14">
      <c r="A64" s="13" t="s">
        <v>197</v>
      </c>
      <c r="B64" s="27" t="s">
        <v>198</v>
      </c>
      <c r="C64" s="29" t="s">
        <v>2</v>
      </c>
      <c r="D64" s="16" t="s">
        <v>35</v>
      </c>
      <c r="E64" s="17">
        <v>59167.51</v>
      </c>
      <c r="F64" s="84" t="s">
        <v>90</v>
      </c>
      <c r="G64" s="35" t="s">
        <v>91</v>
      </c>
      <c r="H64" s="17">
        <v>10</v>
      </c>
      <c r="I64" s="17">
        <v>5739.24847</v>
      </c>
      <c r="J64" s="17">
        <f>'2017年固定资产折旧表'!K64+I64</f>
        <v>45913.98776</v>
      </c>
      <c r="K64" s="17">
        <f t="shared" si="0"/>
        <v>13253.52224</v>
      </c>
      <c r="L64" s="72">
        <v>0.03</v>
      </c>
      <c r="M64" s="17">
        <f t="shared" si="1"/>
        <v>1775.0253</v>
      </c>
      <c r="N64" s="17" t="s">
        <v>92</v>
      </c>
    </row>
    <row r="65" spans="1:14">
      <c r="A65" s="13" t="s">
        <v>199</v>
      </c>
      <c r="B65" s="27" t="s">
        <v>200</v>
      </c>
      <c r="C65" s="29" t="s">
        <v>2</v>
      </c>
      <c r="D65" s="16" t="s">
        <v>67</v>
      </c>
      <c r="E65" s="17">
        <v>2875.74</v>
      </c>
      <c r="F65" s="84" t="s">
        <v>90</v>
      </c>
      <c r="G65" s="35" t="s">
        <v>91</v>
      </c>
      <c r="H65" s="17">
        <v>10</v>
      </c>
      <c r="I65" s="17">
        <v>278.94678</v>
      </c>
      <c r="J65" s="17">
        <f>'2017年固定资产折旧表'!K65+I65</f>
        <v>2231.57424</v>
      </c>
      <c r="K65" s="17">
        <f t="shared" si="0"/>
        <v>644.16576</v>
      </c>
      <c r="L65" s="72">
        <v>0.03</v>
      </c>
      <c r="M65" s="17">
        <f t="shared" si="1"/>
        <v>86.2722</v>
      </c>
      <c r="N65" s="17" t="s">
        <v>92</v>
      </c>
    </row>
    <row r="66" spans="1:14">
      <c r="A66" s="13" t="s">
        <v>201</v>
      </c>
      <c r="B66" s="27" t="s">
        <v>202</v>
      </c>
      <c r="C66" s="29" t="s">
        <v>2</v>
      </c>
      <c r="D66" s="16" t="s">
        <v>13</v>
      </c>
      <c r="E66" s="17">
        <v>14618.8</v>
      </c>
      <c r="F66" s="84" t="s">
        <v>90</v>
      </c>
      <c r="G66" s="35" t="s">
        <v>91</v>
      </c>
      <c r="H66" s="17">
        <v>10</v>
      </c>
      <c r="I66" s="17">
        <v>1418.0236</v>
      </c>
      <c r="J66" s="17">
        <f>'2017年固定资产折旧表'!K66+I66</f>
        <v>11344.1888</v>
      </c>
      <c r="K66" s="17">
        <f t="shared" si="0"/>
        <v>3274.6112</v>
      </c>
      <c r="L66" s="72">
        <v>0.03</v>
      </c>
      <c r="M66" s="17">
        <f t="shared" si="1"/>
        <v>438.564</v>
      </c>
      <c r="N66" s="17" t="s">
        <v>92</v>
      </c>
    </row>
    <row r="67" spans="1:14">
      <c r="A67" s="13" t="s">
        <v>203</v>
      </c>
      <c r="B67" s="27" t="s">
        <v>204</v>
      </c>
      <c r="C67" s="29" t="s">
        <v>2</v>
      </c>
      <c r="D67" s="16" t="s">
        <v>49</v>
      </c>
      <c r="E67" s="17">
        <v>82975.2</v>
      </c>
      <c r="F67" s="84" t="s">
        <v>90</v>
      </c>
      <c r="G67" s="35" t="s">
        <v>91</v>
      </c>
      <c r="H67" s="17">
        <v>10</v>
      </c>
      <c r="I67" s="17">
        <v>8048.5944</v>
      </c>
      <c r="J67" s="17">
        <f>'2017年固定资产折旧表'!K67+I67</f>
        <v>64388.7552</v>
      </c>
      <c r="K67" s="17">
        <f t="shared" si="0"/>
        <v>18586.4448</v>
      </c>
      <c r="L67" s="72">
        <v>0.03</v>
      </c>
      <c r="M67" s="17">
        <f t="shared" si="1"/>
        <v>2489.256</v>
      </c>
      <c r="N67" s="17" t="s">
        <v>92</v>
      </c>
    </row>
    <row r="68" spans="1:14">
      <c r="A68" s="13" t="s">
        <v>205</v>
      </c>
      <c r="B68" s="27" t="s">
        <v>206</v>
      </c>
      <c r="C68" s="29" t="s">
        <v>2</v>
      </c>
      <c r="D68" s="16" t="s">
        <v>13</v>
      </c>
      <c r="E68" s="17">
        <v>62319.67</v>
      </c>
      <c r="F68" s="84" t="s">
        <v>90</v>
      </c>
      <c r="G68" s="35" t="s">
        <v>91</v>
      </c>
      <c r="H68" s="17">
        <v>10</v>
      </c>
      <c r="I68" s="17">
        <v>6045.00799</v>
      </c>
      <c r="J68" s="17">
        <f>'2017年固定资产折旧表'!K68+I68</f>
        <v>48360.06392</v>
      </c>
      <c r="K68" s="17">
        <f t="shared" si="0"/>
        <v>13959.60608</v>
      </c>
      <c r="L68" s="72">
        <v>0.03</v>
      </c>
      <c r="M68" s="17">
        <f t="shared" si="1"/>
        <v>1869.5901</v>
      </c>
      <c r="N68" s="17" t="s">
        <v>92</v>
      </c>
    </row>
    <row r="69" spans="1:14">
      <c r="A69" s="13" t="s">
        <v>207</v>
      </c>
      <c r="B69" s="27" t="s">
        <v>208</v>
      </c>
      <c r="C69" s="29" t="s">
        <v>7</v>
      </c>
      <c r="D69" s="16" t="s">
        <v>40</v>
      </c>
      <c r="E69" s="17">
        <v>934.8</v>
      </c>
      <c r="F69" s="84" t="s">
        <v>90</v>
      </c>
      <c r="G69" s="35" t="s">
        <v>91</v>
      </c>
      <c r="H69" s="17">
        <v>15</v>
      </c>
      <c r="I69" s="17">
        <v>60.4504</v>
      </c>
      <c r="J69" s="17">
        <f>'2017年固定资产折旧表'!K69+I69</f>
        <v>483.6032</v>
      </c>
      <c r="K69" s="17">
        <f t="shared" ref="K69:K132" si="2">E69-J69</f>
        <v>451.1968</v>
      </c>
      <c r="L69" s="72">
        <v>0.03</v>
      </c>
      <c r="M69" s="17">
        <f t="shared" ref="M69:M132" si="3">E69*L69</f>
        <v>28.044</v>
      </c>
      <c r="N69" s="17" t="s">
        <v>92</v>
      </c>
    </row>
    <row r="70" spans="1:14">
      <c r="A70" s="13" t="s">
        <v>209</v>
      </c>
      <c r="B70" s="27" t="s">
        <v>210</v>
      </c>
      <c r="C70" s="29" t="s">
        <v>7</v>
      </c>
      <c r="D70" s="16" t="s">
        <v>40</v>
      </c>
      <c r="E70" s="17">
        <v>311.6</v>
      </c>
      <c r="F70" s="84" t="s">
        <v>90</v>
      </c>
      <c r="G70" s="35" t="s">
        <v>91</v>
      </c>
      <c r="H70" s="17">
        <v>15</v>
      </c>
      <c r="I70" s="17">
        <v>20.1501333333333</v>
      </c>
      <c r="J70" s="17">
        <f>'2017年固定资产折旧表'!K70+I70</f>
        <v>161.201066666667</v>
      </c>
      <c r="K70" s="17">
        <f t="shared" si="2"/>
        <v>150.398933333333</v>
      </c>
      <c r="L70" s="72">
        <v>0.03</v>
      </c>
      <c r="M70" s="17">
        <f t="shared" si="3"/>
        <v>9.348</v>
      </c>
      <c r="N70" s="17" t="s">
        <v>92</v>
      </c>
    </row>
    <row r="71" spans="1:14">
      <c r="A71" s="13" t="s">
        <v>211</v>
      </c>
      <c r="B71" s="27" t="s">
        <v>212</v>
      </c>
      <c r="C71" s="29" t="s">
        <v>7</v>
      </c>
      <c r="D71" s="16" t="s">
        <v>18</v>
      </c>
      <c r="E71" s="17">
        <v>123.93</v>
      </c>
      <c r="F71" s="84" t="s">
        <v>90</v>
      </c>
      <c r="G71" s="35" t="s">
        <v>91</v>
      </c>
      <c r="H71" s="17">
        <v>15</v>
      </c>
      <c r="I71" s="17">
        <v>8.01414</v>
      </c>
      <c r="J71" s="17">
        <f>'2017年固定资产折旧表'!K71+I71</f>
        <v>64.11312</v>
      </c>
      <c r="K71" s="17">
        <f t="shared" si="2"/>
        <v>59.81688</v>
      </c>
      <c r="L71" s="72">
        <v>0.03</v>
      </c>
      <c r="M71" s="17">
        <f t="shared" si="3"/>
        <v>3.7179</v>
      </c>
      <c r="N71" s="17" t="s">
        <v>92</v>
      </c>
    </row>
    <row r="72" spans="1:14">
      <c r="A72" s="13" t="s">
        <v>213</v>
      </c>
      <c r="B72" s="27" t="s">
        <v>214</v>
      </c>
      <c r="C72" s="29" t="s">
        <v>7</v>
      </c>
      <c r="D72" s="16" t="s">
        <v>40</v>
      </c>
      <c r="E72" s="17">
        <v>45.31</v>
      </c>
      <c r="F72" s="84" t="s">
        <v>90</v>
      </c>
      <c r="G72" s="35" t="s">
        <v>91</v>
      </c>
      <c r="H72" s="17">
        <v>15</v>
      </c>
      <c r="I72" s="17">
        <v>2.93004666666667</v>
      </c>
      <c r="J72" s="17">
        <f>'2017年固定资产折旧表'!K72+I72</f>
        <v>23.4403733333333</v>
      </c>
      <c r="K72" s="17">
        <f t="shared" si="2"/>
        <v>21.8696266666667</v>
      </c>
      <c r="L72" s="72">
        <v>0.03</v>
      </c>
      <c r="M72" s="17">
        <f t="shared" si="3"/>
        <v>1.3593</v>
      </c>
      <c r="N72" s="17" t="s">
        <v>92</v>
      </c>
    </row>
    <row r="73" spans="1:14">
      <c r="A73" s="13" t="s">
        <v>215</v>
      </c>
      <c r="B73" s="27" t="s">
        <v>216</v>
      </c>
      <c r="C73" s="29" t="s">
        <v>7</v>
      </c>
      <c r="D73" s="16" t="s">
        <v>40</v>
      </c>
      <c r="E73" s="17">
        <v>103</v>
      </c>
      <c r="F73" s="84" t="s">
        <v>90</v>
      </c>
      <c r="G73" s="35" t="s">
        <v>91</v>
      </c>
      <c r="H73" s="17">
        <v>15</v>
      </c>
      <c r="I73" s="17">
        <v>6.66066666666667</v>
      </c>
      <c r="J73" s="17">
        <f>'2017年固定资产折旧表'!K73+I73</f>
        <v>53.2853333333333</v>
      </c>
      <c r="K73" s="17">
        <f t="shared" si="2"/>
        <v>49.7146666666667</v>
      </c>
      <c r="L73" s="72">
        <v>0.03</v>
      </c>
      <c r="M73" s="17">
        <f t="shared" si="3"/>
        <v>3.09</v>
      </c>
      <c r="N73" s="17" t="s">
        <v>92</v>
      </c>
    </row>
    <row r="74" spans="1:14">
      <c r="A74" s="13" t="s">
        <v>217</v>
      </c>
      <c r="B74" s="27" t="s">
        <v>218</v>
      </c>
      <c r="C74" s="29" t="s">
        <v>7</v>
      </c>
      <c r="D74" s="16" t="s">
        <v>40</v>
      </c>
      <c r="E74" s="17">
        <v>52.71</v>
      </c>
      <c r="F74" s="84" t="s">
        <v>90</v>
      </c>
      <c r="G74" s="35" t="s">
        <v>91</v>
      </c>
      <c r="H74" s="17">
        <v>15</v>
      </c>
      <c r="I74" s="17">
        <v>3.40858</v>
      </c>
      <c r="J74" s="17">
        <f>'2017年固定资产折旧表'!K74+I74</f>
        <v>27.26864</v>
      </c>
      <c r="K74" s="17">
        <f t="shared" si="2"/>
        <v>25.44136</v>
      </c>
      <c r="L74" s="72">
        <v>0.03</v>
      </c>
      <c r="M74" s="17">
        <f t="shared" si="3"/>
        <v>1.5813</v>
      </c>
      <c r="N74" s="17" t="s">
        <v>92</v>
      </c>
    </row>
    <row r="75" spans="1:14">
      <c r="A75" s="13" t="s">
        <v>219</v>
      </c>
      <c r="B75" s="27" t="s">
        <v>220</v>
      </c>
      <c r="C75" s="29" t="s">
        <v>7</v>
      </c>
      <c r="D75" s="16" t="s">
        <v>18</v>
      </c>
      <c r="E75" s="17">
        <v>187.22</v>
      </c>
      <c r="F75" s="84" t="s">
        <v>90</v>
      </c>
      <c r="G75" s="35" t="s">
        <v>91</v>
      </c>
      <c r="H75" s="17">
        <v>15</v>
      </c>
      <c r="I75" s="17">
        <v>12.1068933333333</v>
      </c>
      <c r="J75" s="17">
        <f>'2017年固定资产折旧表'!K75+I75</f>
        <v>96.8551466666667</v>
      </c>
      <c r="K75" s="17">
        <f t="shared" si="2"/>
        <v>90.3648533333333</v>
      </c>
      <c r="L75" s="72">
        <v>0.03</v>
      </c>
      <c r="M75" s="17">
        <f t="shared" si="3"/>
        <v>5.6166</v>
      </c>
      <c r="N75" s="17" t="s">
        <v>92</v>
      </c>
    </row>
    <row r="76" spans="1:14">
      <c r="A76" s="13" t="s">
        <v>221</v>
      </c>
      <c r="B76" s="27" t="s">
        <v>222</v>
      </c>
      <c r="C76" s="29" t="s">
        <v>7</v>
      </c>
      <c r="D76" s="16" t="s">
        <v>18</v>
      </c>
      <c r="E76" s="17">
        <v>87.55</v>
      </c>
      <c r="F76" s="84" t="s">
        <v>90</v>
      </c>
      <c r="G76" s="35" t="s">
        <v>91</v>
      </c>
      <c r="H76" s="17">
        <v>15</v>
      </c>
      <c r="I76" s="17">
        <v>5.66156666666667</v>
      </c>
      <c r="J76" s="17">
        <f>'2017年固定资产折旧表'!K76+I76</f>
        <v>45.2925333333333</v>
      </c>
      <c r="K76" s="17">
        <f t="shared" si="2"/>
        <v>42.2574666666667</v>
      </c>
      <c r="L76" s="72">
        <v>0.03</v>
      </c>
      <c r="M76" s="17">
        <f t="shared" si="3"/>
        <v>2.6265</v>
      </c>
      <c r="N76" s="17" t="s">
        <v>92</v>
      </c>
    </row>
    <row r="77" spans="1:14">
      <c r="A77" s="13" t="s">
        <v>223</v>
      </c>
      <c r="B77" s="27" t="s">
        <v>224</v>
      </c>
      <c r="C77" s="29" t="s">
        <v>7</v>
      </c>
      <c r="D77" s="16" t="s">
        <v>18</v>
      </c>
      <c r="E77" s="17">
        <v>300.96</v>
      </c>
      <c r="F77" s="84" t="s">
        <v>90</v>
      </c>
      <c r="G77" s="35" t="s">
        <v>91</v>
      </c>
      <c r="H77" s="17">
        <v>15</v>
      </c>
      <c r="I77" s="17">
        <v>19.46208</v>
      </c>
      <c r="J77" s="17">
        <f>'2017年固定资产折旧表'!K77+I77</f>
        <v>155.69664</v>
      </c>
      <c r="K77" s="17">
        <f t="shared" si="2"/>
        <v>145.26336</v>
      </c>
      <c r="L77" s="72">
        <v>0.03</v>
      </c>
      <c r="M77" s="17">
        <f t="shared" si="3"/>
        <v>9.0288</v>
      </c>
      <c r="N77" s="17" t="s">
        <v>92</v>
      </c>
    </row>
    <row r="78" spans="1:14">
      <c r="A78" s="13" t="s">
        <v>225</v>
      </c>
      <c r="B78" s="27" t="s">
        <v>226</v>
      </c>
      <c r="C78" s="29" t="s">
        <v>7</v>
      </c>
      <c r="D78" s="16" t="s">
        <v>18</v>
      </c>
      <c r="E78" s="17">
        <v>123.59</v>
      </c>
      <c r="F78" s="84" t="s">
        <v>90</v>
      </c>
      <c r="G78" s="35" t="s">
        <v>91</v>
      </c>
      <c r="H78" s="17">
        <v>15</v>
      </c>
      <c r="I78" s="17">
        <v>7.99215333333333</v>
      </c>
      <c r="J78" s="17">
        <f>'2017年固定资产折旧表'!K78+I78</f>
        <v>63.9372266666667</v>
      </c>
      <c r="K78" s="17">
        <f t="shared" si="2"/>
        <v>59.6527733333333</v>
      </c>
      <c r="L78" s="72">
        <v>0.03</v>
      </c>
      <c r="M78" s="17">
        <f t="shared" si="3"/>
        <v>3.7077</v>
      </c>
      <c r="N78" s="17" t="s">
        <v>92</v>
      </c>
    </row>
    <row r="79" spans="1:14">
      <c r="A79" s="13" t="s">
        <v>227</v>
      </c>
      <c r="B79" s="27" t="s">
        <v>228</v>
      </c>
      <c r="C79" s="29" t="s">
        <v>7</v>
      </c>
      <c r="D79" s="16" t="s">
        <v>18</v>
      </c>
      <c r="E79" s="17">
        <v>287.76</v>
      </c>
      <c r="F79" s="84" t="s">
        <v>90</v>
      </c>
      <c r="G79" s="35" t="s">
        <v>91</v>
      </c>
      <c r="H79" s="17">
        <v>15</v>
      </c>
      <c r="I79" s="17">
        <v>18.60848</v>
      </c>
      <c r="J79" s="17">
        <f>'2017年固定资产折旧表'!K79+I79</f>
        <v>148.86784</v>
      </c>
      <c r="K79" s="17">
        <f t="shared" si="2"/>
        <v>138.89216</v>
      </c>
      <c r="L79" s="72">
        <v>0.03</v>
      </c>
      <c r="M79" s="17">
        <f t="shared" si="3"/>
        <v>8.6328</v>
      </c>
      <c r="N79" s="17" t="s">
        <v>92</v>
      </c>
    </row>
    <row r="80" spans="1:14">
      <c r="A80" s="13" t="s">
        <v>229</v>
      </c>
      <c r="B80" s="27" t="s">
        <v>230</v>
      </c>
      <c r="C80" s="29" t="s">
        <v>7</v>
      </c>
      <c r="D80" s="16" t="s">
        <v>18</v>
      </c>
      <c r="E80" s="17">
        <v>1041.95</v>
      </c>
      <c r="F80" s="84" t="s">
        <v>90</v>
      </c>
      <c r="G80" s="35" t="s">
        <v>91</v>
      </c>
      <c r="H80" s="17">
        <v>15</v>
      </c>
      <c r="I80" s="17">
        <v>67.3794333333333</v>
      </c>
      <c r="J80" s="17">
        <f>'2017年固定资产折旧表'!K80+I80</f>
        <v>539.035466666667</v>
      </c>
      <c r="K80" s="17">
        <f t="shared" si="2"/>
        <v>502.914533333333</v>
      </c>
      <c r="L80" s="72">
        <v>0.03</v>
      </c>
      <c r="M80" s="17">
        <f t="shared" si="3"/>
        <v>31.2585</v>
      </c>
      <c r="N80" s="17" t="s">
        <v>92</v>
      </c>
    </row>
    <row r="81" spans="1:14">
      <c r="A81" s="13" t="s">
        <v>231</v>
      </c>
      <c r="B81" s="27" t="s">
        <v>232</v>
      </c>
      <c r="C81" s="29" t="s">
        <v>7</v>
      </c>
      <c r="D81" s="16" t="s">
        <v>18</v>
      </c>
      <c r="E81" s="17">
        <v>357.5</v>
      </c>
      <c r="F81" s="84" t="s">
        <v>90</v>
      </c>
      <c r="G81" s="35" t="s">
        <v>91</v>
      </c>
      <c r="H81" s="17">
        <v>15</v>
      </c>
      <c r="I81" s="17">
        <v>23.1183333333333</v>
      </c>
      <c r="J81" s="17">
        <f>'2017年固定资产折旧表'!K81+I81</f>
        <v>184.946666666667</v>
      </c>
      <c r="K81" s="17">
        <f t="shared" si="2"/>
        <v>172.553333333333</v>
      </c>
      <c r="L81" s="72">
        <v>0.03</v>
      </c>
      <c r="M81" s="17">
        <f t="shared" si="3"/>
        <v>10.725</v>
      </c>
      <c r="N81" s="17" t="s">
        <v>92</v>
      </c>
    </row>
    <row r="82" spans="1:14">
      <c r="A82" s="13" t="s">
        <v>233</v>
      </c>
      <c r="B82" s="27" t="s">
        <v>234</v>
      </c>
      <c r="C82" s="29" t="s">
        <v>7</v>
      </c>
      <c r="D82" s="16" t="s">
        <v>18</v>
      </c>
      <c r="E82" s="17">
        <v>597.66</v>
      </c>
      <c r="F82" s="84" t="s">
        <v>90</v>
      </c>
      <c r="G82" s="35" t="s">
        <v>91</v>
      </c>
      <c r="H82" s="17">
        <v>15</v>
      </c>
      <c r="I82" s="17">
        <v>38.64868</v>
      </c>
      <c r="J82" s="17">
        <f>'2017年固定资产折旧表'!K82+I82</f>
        <v>309.18944</v>
      </c>
      <c r="K82" s="17">
        <f t="shared" si="2"/>
        <v>288.47056</v>
      </c>
      <c r="L82" s="72">
        <v>0.03</v>
      </c>
      <c r="M82" s="17">
        <f t="shared" si="3"/>
        <v>17.9298</v>
      </c>
      <c r="N82" s="17" t="s">
        <v>92</v>
      </c>
    </row>
    <row r="83" spans="1:14">
      <c r="A83" s="13" t="s">
        <v>235</v>
      </c>
      <c r="B83" s="27" t="s">
        <v>236</v>
      </c>
      <c r="C83" s="29" t="s">
        <v>7</v>
      </c>
      <c r="D83" s="16" t="s">
        <v>18</v>
      </c>
      <c r="E83" s="17">
        <v>122.96</v>
      </c>
      <c r="F83" s="84" t="s">
        <v>90</v>
      </c>
      <c r="G83" s="35" t="s">
        <v>91</v>
      </c>
      <c r="H83" s="17">
        <v>15</v>
      </c>
      <c r="I83" s="17">
        <v>7.95141333333333</v>
      </c>
      <c r="J83" s="17">
        <f>'2017年固定资产折旧表'!K83+I83</f>
        <v>63.6113066666667</v>
      </c>
      <c r="K83" s="17">
        <f t="shared" si="2"/>
        <v>59.3486933333333</v>
      </c>
      <c r="L83" s="72">
        <v>0.03</v>
      </c>
      <c r="M83" s="17">
        <f t="shared" si="3"/>
        <v>3.6888</v>
      </c>
      <c r="N83" s="17" t="s">
        <v>92</v>
      </c>
    </row>
    <row r="84" spans="1:14">
      <c r="A84" s="13" t="s">
        <v>237</v>
      </c>
      <c r="B84" s="27" t="s">
        <v>238</v>
      </c>
      <c r="C84" s="29" t="s">
        <v>7</v>
      </c>
      <c r="D84" s="16" t="s">
        <v>18</v>
      </c>
      <c r="E84" s="17">
        <v>32.8</v>
      </c>
      <c r="F84" s="84" t="s">
        <v>90</v>
      </c>
      <c r="G84" s="35" t="s">
        <v>91</v>
      </c>
      <c r="H84" s="17">
        <v>15</v>
      </c>
      <c r="I84" s="17">
        <v>2.12106666666667</v>
      </c>
      <c r="J84" s="17">
        <f>'2017年固定资产折旧表'!K84+I84</f>
        <v>16.9685333333333</v>
      </c>
      <c r="K84" s="17">
        <f t="shared" si="2"/>
        <v>15.8314666666667</v>
      </c>
      <c r="L84" s="72">
        <v>0.03</v>
      </c>
      <c r="M84" s="17">
        <f t="shared" si="3"/>
        <v>0.984</v>
      </c>
      <c r="N84" s="17" t="s">
        <v>92</v>
      </c>
    </row>
    <row r="85" spans="1:14">
      <c r="A85" s="13" t="s">
        <v>239</v>
      </c>
      <c r="B85" s="27" t="s">
        <v>240</v>
      </c>
      <c r="C85" s="29" t="s">
        <v>7</v>
      </c>
      <c r="D85" s="16" t="s">
        <v>18</v>
      </c>
      <c r="E85" s="17">
        <v>1572.87</v>
      </c>
      <c r="F85" s="84" t="s">
        <v>90</v>
      </c>
      <c r="G85" s="35" t="s">
        <v>91</v>
      </c>
      <c r="H85" s="17">
        <v>15</v>
      </c>
      <c r="I85" s="17">
        <v>101.71226</v>
      </c>
      <c r="J85" s="17">
        <f>'2017年固定资产折旧表'!K85+I85</f>
        <v>813.69808</v>
      </c>
      <c r="K85" s="17">
        <f t="shared" si="2"/>
        <v>759.17192</v>
      </c>
      <c r="L85" s="72">
        <v>0.03</v>
      </c>
      <c r="M85" s="17">
        <f t="shared" si="3"/>
        <v>47.1861</v>
      </c>
      <c r="N85" s="17" t="s">
        <v>92</v>
      </c>
    </row>
    <row r="86" spans="1:14">
      <c r="A86" s="13" t="s">
        <v>241</v>
      </c>
      <c r="B86" s="27" t="s">
        <v>242</v>
      </c>
      <c r="C86" s="29" t="s">
        <v>7</v>
      </c>
      <c r="D86" s="16" t="s">
        <v>18</v>
      </c>
      <c r="E86" s="17">
        <v>873</v>
      </c>
      <c r="F86" s="84" t="s">
        <v>90</v>
      </c>
      <c r="G86" s="35" t="s">
        <v>91</v>
      </c>
      <c r="H86" s="17">
        <v>15</v>
      </c>
      <c r="I86" s="17">
        <v>56.454</v>
      </c>
      <c r="J86" s="17">
        <f>'2017年固定资产折旧表'!K86+I86</f>
        <v>451.632</v>
      </c>
      <c r="K86" s="17">
        <f t="shared" si="2"/>
        <v>421.368</v>
      </c>
      <c r="L86" s="72">
        <v>0.03</v>
      </c>
      <c r="M86" s="17">
        <f t="shared" si="3"/>
        <v>26.19</v>
      </c>
      <c r="N86" s="17" t="s">
        <v>92</v>
      </c>
    </row>
    <row r="87" spans="1:14">
      <c r="A87" s="13" t="s">
        <v>243</v>
      </c>
      <c r="B87" s="27" t="s">
        <v>244</v>
      </c>
      <c r="C87" s="29" t="s">
        <v>7</v>
      </c>
      <c r="D87" s="16" t="s">
        <v>18</v>
      </c>
      <c r="E87" s="17">
        <v>436.5</v>
      </c>
      <c r="F87" s="84" t="s">
        <v>90</v>
      </c>
      <c r="G87" s="35" t="s">
        <v>91</v>
      </c>
      <c r="H87" s="17">
        <v>15</v>
      </c>
      <c r="I87" s="17">
        <v>28.227</v>
      </c>
      <c r="J87" s="17">
        <f>'2017年固定资产折旧表'!K87+I87</f>
        <v>225.816</v>
      </c>
      <c r="K87" s="17">
        <f t="shared" si="2"/>
        <v>210.684</v>
      </c>
      <c r="L87" s="72">
        <v>0.03</v>
      </c>
      <c r="M87" s="17">
        <f t="shared" si="3"/>
        <v>13.095</v>
      </c>
      <c r="N87" s="17" t="s">
        <v>92</v>
      </c>
    </row>
    <row r="88" spans="1:14">
      <c r="A88" s="13" t="s">
        <v>245</v>
      </c>
      <c r="B88" s="27" t="s">
        <v>246</v>
      </c>
      <c r="C88" s="29" t="s">
        <v>7</v>
      </c>
      <c r="D88" s="16" t="s">
        <v>18</v>
      </c>
      <c r="E88" s="17">
        <v>662.64</v>
      </c>
      <c r="F88" s="84" t="s">
        <v>90</v>
      </c>
      <c r="G88" s="35" t="s">
        <v>91</v>
      </c>
      <c r="H88" s="17">
        <v>15</v>
      </c>
      <c r="I88" s="17">
        <v>42.85072</v>
      </c>
      <c r="J88" s="17">
        <f>'2017年固定资产折旧表'!K88+I88</f>
        <v>342.80576</v>
      </c>
      <c r="K88" s="17">
        <f t="shared" si="2"/>
        <v>319.83424</v>
      </c>
      <c r="L88" s="72">
        <v>0.03</v>
      </c>
      <c r="M88" s="17">
        <f t="shared" si="3"/>
        <v>19.8792</v>
      </c>
      <c r="N88" s="17" t="s">
        <v>92</v>
      </c>
    </row>
    <row r="89" spans="1:14">
      <c r="A89" s="13" t="s">
        <v>247</v>
      </c>
      <c r="B89" s="27" t="s">
        <v>248</v>
      </c>
      <c r="C89" s="29" t="s">
        <v>7</v>
      </c>
      <c r="D89" s="16" t="s">
        <v>18</v>
      </c>
      <c r="E89" s="17">
        <v>214.01</v>
      </c>
      <c r="F89" s="84" t="s">
        <v>90</v>
      </c>
      <c r="G89" s="35" t="s">
        <v>91</v>
      </c>
      <c r="H89" s="17">
        <v>15</v>
      </c>
      <c r="I89" s="17">
        <v>13.8393133333333</v>
      </c>
      <c r="J89" s="17">
        <f>'2017年固定资产折旧表'!K89+I89</f>
        <v>110.714506666667</v>
      </c>
      <c r="K89" s="17">
        <f t="shared" si="2"/>
        <v>103.295493333333</v>
      </c>
      <c r="L89" s="72">
        <v>0.03</v>
      </c>
      <c r="M89" s="17">
        <f t="shared" si="3"/>
        <v>6.4203</v>
      </c>
      <c r="N89" s="17" t="s">
        <v>92</v>
      </c>
    </row>
    <row r="90" spans="1:14">
      <c r="A90" s="13" t="s">
        <v>249</v>
      </c>
      <c r="B90" s="27" t="s">
        <v>250</v>
      </c>
      <c r="C90" s="29" t="s">
        <v>7</v>
      </c>
      <c r="D90" s="16" t="s">
        <v>40</v>
      </c>
      <c r="E90" s="17">
        <v>170.72</v>
      </c>
      <c r="F90" s="84" t="s">
        <v>90</v>
      </c>
      <c r="G90" s="35" t="s">
        <v>91</v>
      </c>
      <c r="H90" s="17">
        <v>15</v>
      </c>
      <c r="I90" s="17">
        <v>11.0398933333333</v>
      </c>
      <c r="J90" s="17">
        <f>'2017年固定资产折旧表'!K90+I90</f>
        <v>88.3191466666667</v>
      </c>
      <c r="K90" s="17">
        <f t="shared" si="2"/>
        <v>82.4008533333333</v>
      </c>
      <c r="L90" s="72">
        <v>0.03</v>
      </c>
      <c r="M90" s="17">
        <f t="shared" si="3"/>
        <v>5.1216</v>
      </c>
      <c r="N90" s="17" t="s">
        <v>92</v>
      </c>
    </row>
    <row r="91" spans="1:14">
      <c r="A91" s="13" t="s">
        <v>251</v>
      </c>
      <c r="B91" s="27" t="s">
        <v>252</v>
      </c>
      <c r="C91" s="29" t="s">
        <v>7</v>
      </c>
      <c r="D91" s="16" t="s">
        <v>40</v>
      </c>
      <c r="E91" s="17">
        <v>320.72</v>
      </c>
      <c r="F91" s="84" t="s">
        <v>90</v>
      </c>
      <c r="G91" s="35" t="s">
        <v>91</v>
      </c>
      <c r="H91" s="17">
        <v>15</v>
      </c>
      <c r="I91" s="17">
        <v>20.7398933333333</v>
      </c>
      <c r="J91" s="17">
        <f>'2017年固定资产折旧表'!K91+I91</f>
        <v>165.919146666667</v>
      </c>
      <c r="K91" s="17">
        <f t="shared" si="2"/>
        <v>154.800853333333</v>
      </c>
      <c r="L91" s="72">
        <v>0.03</v>
      </c>
      <c r="M91" s="17">
        <f t="shared" si="3"/>
        <v>9.6216</v>
      </c>
      <c r="N91" s="17" t="s">
        <v>92</v>
      </c>
    </row>
    <row r="92" spans="1:14">
      <c r="A92" s="13" t="s">
        <v>253</v>
      </c>
      <c r="B92" s="27" t="s">
        <v>254</v>
      </c>
      <c r="C92" s="29" t="s">
        <v>7</v>
      </c>
      <c r="D92" s="16" t="s">
        <v>40</v>
      </c>
      <c r="E92" s="17">
        <v>209.26</v>
      </c>
      <c r="F92" s="84" t="s">
        <v>90</v>
      </c>
      <c r="G92" s="35" t="s">
        <v>91</v>
      </c>
      <c r="H92" s="17">
        <v>15</v>
      </c>
      <c r="I92" s="17">
        <v>13.5321466666667</v>
      </c>
      <c r="J92" s="17">
        <f>'2017年固定资产折旧表'!K92+I92</f>
        <v>108.257173333333</v>
      </c>
      <c r="K92" s="17">
        <f t="shared" si="2"/>
        <v>101.002826666667</v>
      </c>
      <c r="L92" s="72">
        <v>0.03</v>
      </c>
      <c r="M92" s="17">
        <f t="shared" si="3"/>
        <v>6.2778</v>
      </c>
      <c r="N92" s="17" t="s">
        <v>92</v>
      </c>
    </row>
    <row r="93" spans="1:14">
      <c r="A93" s="13" t="s">
        <v>255</v>
      </c>
      <c r="B93" s="27" t="s">
        <v>256</v>
      </c>
      <c r="C93" s="29" t="s">
        <v>7</v>
      </c>
      <c r="D93" s="16" t="s">
        <v>40</v>
      </c>
      <c r="E93" s="17">
        <v>964.12</v>
      </c>
      <c r="F93" s="84" t="s">
        <v>90</v>
      </c>
      <c r="G93" s="35" t="s">
        <v>91</v>
      </c>
      <c r="H93" s="17">
        <v>15</v>
      </c>
      <c r="I93" s="17">
        <v>62.3464266666667</v>
      </c>
      <c r="J93" s="17">
        <f>'2017年固定资产折旧表'!K93+I93</f>
        <v>498.771413333333</v>
      </c>
      <c r="K93" s="17">
        <f t="shared" si="2"/>
        <v>465.348586666667</v>
      </c>
      <c r="L93" s="72">
        <v>0.03</v>
      </c>
      <c r="M93" s="17">
        <f t="shared" si="3"/>
        <v>28.9236</v>
      </c>
      <c r="N93" s="17" t="s">
        <v>92</v>
      </c>
    </row>
    <row r="94" spans="1:14">
      <c r="A94" s="13" t="s">
        <v>257</v>
      </c>
      <c r="B94" s="27" t="s">
        <v>258</v>
      </c>
      <c r="C94" s="29" t="s">
        <v>7</v>
      </c>
      <c r="D94" s="16" t="s">
        <v>18</v>
      </c>
      <c r="E94" s="17">
        <v>68.74</v>
      </c>
      <c r="F94" s="84" t="s">
        <v>90</v>
      </c>
      <c r="G94" s="35" t="s">
        <v>91</v>
      </c>
      <c r="H94" s="17">
        <v>15</v>
      </c>
      <c r="I94" s="17">
        <v>4.44518666666667</v>
      </c>
      <c r="J94" s="17">
        <f>'2017年固定资产折旧表'!K94+I94</f>
        <v>35.5614933333333</v>
      </c>
      <c r="K94" s="17">
        <f t="shared" si="2"/>
        <v>33.1785066666667</v>
      </c>
      <c r="L94" s="72">
        <v>0.03</v>
      </c>
      <c r="M94" s="17">
        <f t="shared" si="3"/>
        <v>2.0622</v>
      </c>
      <c r="N94" s="17" t="s">
        <v>92</v>
      </c>
    </row>
    <row r="95" spans="1:14">
      <c r="A95" s="13" t="s">
        <v>259</v>
      </c>
      <c r="B95" s="27" t="s">
        <v>260</v>
      </c>
      <c r="C95" s="29" t="s">
        <v>7</v>
      </c>
      <c r="D95" s="16" t="s">
        <v>40</v>
      </c>
      <c r="E95" s="17">
        <v>1741.96</v>
      </c>
      <c r="F95" s="84" t="s">
        <v>90</v>
      </c>
      <c r="G95" s="35" t="s">
        <v>91</v>
      </c>
      <c r="H95" s="17">
        <v>15</v>
      </c>
      <c r="I95" s="17">
        <v>112.646746666667</v>
      </c>
      <c r="J95" s="17">
        <f>'2017年固定资产折旧表'!K95+I95</f>
        <v>901.173973333333</v>
      </c>
      <c r="K95" s="17">
        <f t="shared" si="2"/>
        <v>840.786026666667</v>
      </c>
      <c r="L95" s="72">
        <v>0.03</v>
      </c>
      <c r="M95" s="17">
        <f t="shared" si="3"/>
        <v>52.2588</v>
      </c>
      <c r="N95" s="17" t="s">
        <v>92</v>
      </c>
    </row>
    <row r="96" spans="1:14">
      <c r="A96" s="13" t="s">
        <v>261</v>
      </c>
      <c r="B96" s="27" t="s">
        <v>262</v>
      </c>
      <c r="C96" s="29" t="s">
        <v>7</v>
      </c>
      <c r="D96" s="16" t="s">
        <v>18</v>
      </c>
      <c r="E96" s="17">
        <v>562.7</v>
      </c>
      <c r="F96" s="84" t="s">
        <v>90</v>
      </c>
      <c r="G96" s="35" t="s">
        <v>91</v>
      </c>
      <c r="H96" s="17">
        <v>15</v>
      </c>
      <c r="I96" s="17">
        <v>36.3879333333333</v>
      </c>
      <c r="J96" s="17">
        <f>'2017年固定资产折旧表'!K96+I96</f>
        <v>291.103466666667</v>
      </c>
      <c r="K96" s="17">
        <f t="shared" si="2"/>
        <v>271.596533333333</v>
      </c>
      <c r="L96" s="72">
        <v>0.03</v>
      </c>
      <c r="M96" s="17">
        <f t="shared" si="3"/>
        <v>16.881</v>
      </c>
      <c r="N96" s="17" t="s">
        <v>92</v>
      </c>
    </row>
    <row r="97" spans="1:14">
      <c r="A97" s="13" t="s">
        <v>263</v>
      </c>
      <c r="B97" s="27" t="s">
        <v>264</v>
      </c>
      <c r="C97" s="29" t="s">
        <v>7</v>
      </c>
      <c r="D97" s="16" t="s">
        <v>40</v>
      </c>
      <c r="E97" s="17">
        <v>10301.33</v>
      </c>
      <c r="F97" s="84" t="s">
        <v>90</v>
      </c>
      <c r="G97" s="35" t="s">
        <v>91</v>
      </c>
      <c r="H97" s="17">
        <v>15</v>
      </c>
      <c r="I97" s="17">
        <v>666.152673333333</v>
      </c>
      <c r="J97" s="17">
        <f>'2017年固定资产折旧表'!K97+I97</f>
        <v>5329.22138666667</v>
      </c>
      <c r="K97" s="17">
        <f t="shared" si="2"/>
        <v>4972.10861333333</v>
      </c>
      <c r="L97" s="72">
        <v>0.03</v>
      </c>
      <c r="M97" s="17">
        <f t="shared" si="3"/>
        <v>309.0399</v>
      </c>
      <c r="N97" s="17" t="s">
        <v>92</v>
      </c>
    </row>
    <row r="98" spans="1:14">
      <c r="A98" s="13" t="s">
        <v>265</v>
      </c>
      <c r="B98" s="27" t="s">
        <v>266</v>
      </c>
      <c r="C98" s="29" t="s">
        <v>7</v>
      </c>
      <c r="D98" s="16" t="s">
        <v>40</v>
      </c>
      <c r="E98" s="17">
        <v>2347.76</v>
      </c>
      <c r="F98" s="84" t="s">
        <v>90</v>
      </c>
      <c r="G98" s="35" t="s">
        <v>91</v>
      </c>
      <c r="H98" s="17">
        <v>15</v>
      </c>
      <c r="I98" s="17">
        <v>151.821813333333</v>
      </c>
      <c r="J98" s="17">
        <f>'2017年固定资产折旧表'!K98+I98</f>
        <v>1214.57450666667</v>
      </c>
      <c r="K98" s="17">
        <f t="shared" si="2"/>
        <v>1133.18549333333</v>
      </c>
      <c r="L98" s="72">
        <v>0.03</v>
      </c>
      <c r="M98" s="17">
        <f t="shared" si="3"/>
        <v>70.4328</v>
      </c>
      <c r="N98" s="17" t="s">
        <v>92</v>
      </c>
    </row>
    <row r="99" spans="1:14">
      <c r="A99" s="13" t="s">
        <v>267</v>
      </c>
      <c r="B99" s="27" t="s">
        <v>268</v>
      </c>
      <c r="C99" s="29" t="s">
        <v>7</v>
      </c>
      <c r="D99" s="16" t="s">
        <v>40</v>
      </c>
      <c r="E99" s="17">
        <v>595.5</v>
      </c>
      <c r="F99" s="84" t="s">
        <v>90</v>
      </c>
      <c r="G99" s="35" t="s">
        <v>91</v>
      </c>
      <c r="H99" s="17">
        <v>15</v>
      </c>
      <c r="I99" s="17">
        <v>38.509</v>
      </c>
      <c r="J99" s="17">
        <f>'2017年固定资产折旧表'!K99+I99</f>
        <v>308.072</v>
      </c>
      <c r="K99" s="17">
        <f t="shared" si="2"/>
        <v>287.428</v>
      </c>
      <c r="L99" s="72">
        <v>0.03</v>
      </c>
      <c r="M99" s="17">
        <f t="shared" si="3"/>
        <v>17.865</v>
      </c>
      <c r="N99" s="17" t="s">
        <v>92</v>
      </c>
    </row>
    <row r="100" spans="1:14">
      <c r="A100" s="13" t="s">
        <v>269</v>
      </c>
      <c r="B100" s="27" t="s">
        <v>270</v>
      </c>
      <c r="C100" s="29" t="s">
        <v>7</v>
      </c>
      <c r="D100" s="16" t="s">
        <v>40</v>
      </c>
      <c r="E100" s="17">
        <v>1490.58</v>
      </c>
      <c r="F100" s="84" t="s">
        <v>90</v>
      </c>
      <c r="G100" s="35" t="s">
        <v>91</v>
      </c>
      <c r="H100" s="17">
        <v>15</v>
      </c>
      <c r="I100" s="17">
        <v>96.39084</v>
      </c>
      <c r="J100" s="17">
        <f>'2017年固定资产折旧表'!K100+I100</f>
        <v>771.12672</v>
      </c>
      <c r="K100" s="17">
        <f t="shared" si="2"/>
        <v>719.45328</v>
      </c>
      <c r="L100" s="72">
        <v>0.03</v>
      </c>
      <c r="M100" s="17">
        <f t="shared" si="3"/>
        <v>44.7174</v>
      </c>
      <c r="N100" s="17" t="s">
        <v>92</v>
      </c>
    </row>
    <row r="101" spans="1:14">
      <c r="A101" s="13" t="s">
        <v>271</v>
      </c>
      <c r="B101" s="27" t="s">
        <v>272</v>
      </c>
      <c r="C101" s="29" t="s">
        <v>7</v>
      </c>
      <c r="D101" s="16" t="s">
        <v>40</v>
      </c>
      <c r="E101" s="17">
        <v>6000</v>
      </c>
      <c r="F101" s="84" t="s">
        <v>90</v>
      </c>
      <c r="G101" s="35" t="s">
        <v>91</v>
      </c>
      <c r="H101" s="17">
        <v>15</v>
      </c>
      <c r="I101" s="17">
        <v>388</v>
      </c>
      <c r="J101" s="17">
        <f>'2017年固定资产折旧表'!K101+I101</f>
        <v>3104</v>
      </c>
      <c r="K101" s="17">
        <f t="shared" si="2"/>
        <v>2896</v>
      </c>
      <c r="L101" s="72">
        <v>0.03</v>
      </c>
      <c r="M101" s="17">
        <f t="shared" si="3"/>
        <v>180</v>
      </c>
      <c r="N101" s="17" t="s">
        <v>92</v>
      </c>
    </row>
    <row r="102" spans="1:14">
      <c r="A102" s="13" t="s">
        <v>273</v>
      </c>
      <c r="B102" s="27" t="s">
        <v>264</v>
      </c>
      <c r="C102" s="29" t="s">
        <v>7</v>
      </c>
      <c r="D102" s="16" t="s">
        <v>40</v>
      </c>
      <c r="E102" s="73">
        <v>22010.6</v>
      </c>
      <c r="F102" s="84" t="s">
        <v>90</v>
      </c>
      <c r="G102" s="35" t="s">
        <v>91</v>
      </c>
      <c r="H102" s="17">
        <v>15</v>
      </c>
      <c r="I102" s="17">
        <v>1423.35213333333</v>
      </c>
      <c r="J102" s="17">
        <f>'2017年固定资产折旧表'!K102+I102</f>
        <v>11386.8170666667</v>
      </c>
      <c r="K102" s="17">
        <f t="shared" si="2"/>
        <v>10623.7829333333</v>
      </c>
      <c r="L102" s="72">
        <v>0.03</v>
      </c>
      <c r="M102" s="17">
        <f t="shared" si="3"/>
        <v>660.318</v>
      </c>
      <c r="N102" s="17" t="s">
        <v>92</v>
      </c>
    </row>
    <row r="103" spans="1:14">
      <c r="A103" s="13" t="s">
        <v>274</v>
      </c>
      <c r="B103" s="27" t="s">
        <v>266</v>
      </c>
      <c r="C103" s="29" t="s">
        <v>7</v>
      </c>
      <c r="D103" s="16" t="s">
        <v>40</v>
      </c>
      <c r="E103" s="73">
        <v>1374.34</v>
      </c>
      <c r="F103" s="84" t="s">
        <v>90</v>
      </c>
      <c r="G103" s="35" t="s">
        <v>91</v>
      </c>
      <c r="H103" s="17">
        <v>15</v>
      </c>
      <c r="I103" s="17">
        <v>88.8739866666667</v>
      </c>
      <c r="J103" s="17">
        <f>'2017年固定资产折旧表'!K103+I103</f>
        <v>710.991893333333</v>
      </c>
      <c r="K103" s="17">
        <f t="shared" si="2"/>
        <v>663.348106666667</v>
      </c>
      <c r="L103" s="72">
        <v>0.03</v>
      </c>
      <c r="M103" s="17">
        <f t="shared" si="3"/>
        <v>41.2302</v>
      </c>
      <c r="N103" s="17" t="s">
        <v>92</v>
      </c>
    </row>
    <row r="104" spans="1:14">
      <c r="A104" s="13" t="s">
        <v>275</v>
      </c>
      <c r="B104" s="27" t="s">
        <v>268</v>
      </c>
      <c r="C104" s="29" t="s">
        <v>7</v>
      </c>
      <c r="D104" s="16" t="s">
        <v>40</v>
      </c>
      <c r="E104" s="73">
        <v>8000.11</v>
      </c>
      <c r="F104" s="84" t="s">
        <v>90</v>
      </c>
      <c r="G104" s="35" t="s">
        <v>91</v>
      </c>
      <c r="H104" s="17">
        <v>15</v>
      </c>
      <c r="I104" s="17">
        <v>517.340446666667</v>
      </c>
      <c r="J104" s="17">
        <f>'2017年固定资产折旧表'!K104+I104</f>
        <v>4138.72357333333</v>
      </c>
      <c r="K104" s="17">
        <f t="shared" si="2"/>
        <v>3861.38642666667</v>
      </c>
      <c r="L104" s="72">
        <v>0.03</v>
      </c>
      <c r="M104" s="17">
        <f t="shared" si="3"/>
        <v>240.0033</v>
      </c>
      <c r="N104" s="17" t="s">
        <v>92</v>
      </c>
    </row>
    <row r="105" spans="1:14">
      <c r="A105" s="13" t="s">
        <v>276</v>
      </c>
      <c r="B105" s="27" t="s">
        <v>277</v>
      </c>
      <c r="C105" s="29" t="s">
        <v>2</v>
      </c>
      <c r="D105" s="16" t="s">
        <v>58</v>
      </c>
      <c r="E105" s="17">
        <v>8474.14</v>
      </c>
      <c r="F105" s="84" t="s">
        <v>90</v>
      </c>
      <c r="G105" s="35" t="s">
        <v>91</v>
      </c>
      <c r="H105" s="17">
        <v>10</v>
      </c>
      <c r="I105" s="17">
        <v>821.99158</v>
      </c>
      <c r="J105" s="17">
        <f>'2017年固定资产折旧表'!K105+I105</f>
        <v>6575.93264</v>
      </c>
      <c r="K105" s="17">
        <f t="shared" si="2"/>
        <v>1898.20736</v>
      </c>
      <c r="L105" s="72">
        <v>0.03</v>
      </c>
      <c r="M105" s="17">
        <f t="shared" si="3"/>
        <v>254.2242</v>
      </c>
      <c r="N105" s="17" t="s">
        <v>92</v>
      </c>
    </row>
    <row r="106" spans="1:14">
      <c r="A106" s="13" t="s">
        <v>278</v>
      </c>
      <c r="B106" s="27" t="s">
        <v>279</v>
      </c>
      <c r="C106" s="29" t="s">
        <v>2</v>
      </c>
      <c r="D106" s="16" t="s">
        <v>58</v>
      </c>
      <c r="E106" s="17">
        <v>84417.24</v>
      </c>
      <c r="F106" s="84" t="s">
        <v>90</v>
      </c>
      <c r="G106" s="35" t="s">
        <v>91</v>
      </c>
      <c r="H106" s="17">
        <v>10</v>
      </c>
      <c r="I106" s="17">
        <v>8188.47228</v>
      </c>
      <c r="J106" s="17">
        <f>'2017年固定资产折旧表'!K106+I106</f>
        <v>65507.77824</v>
      </c>
      <c r="K106" s="17">
        <f t="shared" si="2"/>
        <v>18909.46176</v>
      </c>
      <c r="L106" s="72">
        <v>0.03</v>
      </c>
      <c r="M106" s="17">
        <f t="shared" si="3"/>
        <v>2532.5172</v>
      </c>
      <c r="N106" s="17" t="s">
        <v>92</v>
      </c>
    </row>
    <row r="107" spans="1:14">
      <c r="A107" s="13" t="s">
        <v>280</v>
      </c>
      <c r="B107" s="27" t="s">
        <v>281</v>
      </c>
      <c r="C107" s="29" t="s">
        <v>2</v>
      </c>
      <c r="D107" s="16" t="s">
        <v>58</v>
      </c>
      <c r="E107" s="17">
        <v>42229.05</v>
      </c>
      <c r="F107" s="84" t="s">
        <v>90</v>
      </c>
      <c r="G107" s="35" t="s">
        <v>91</v>
      </c>
      <c r="H107" s="17">
        <v>10</v>
      </c>
      <c r="I107" s="17">
        <v>4096.21785</v>
      </c>
      <c r="J107" s="17">
        <f>'2017年固定资产折旧表'!K107+I107</f>
        <v>32769.7428</v>
      </c>
      <c r="K107" s="17">
        <f t="shared" si="2"/>
        <v>9459.3072</v>
      </c>
      <c r="L107" s="72">
        <v>0.03</v>
      </c>
      <c r="M107" s="17">
        <f t="shared" si="3"/>
        <v>1266.8715</v>
      </c>
      <c r="N107" s="17" t="s">
        <v>92</v>
      </c>
    </row>
    <row r="108" spans="1:14">
      <c r="A108" s="13" t="s">
        <v>282</v>
      </c>
      <c r="B108" s="27" t="s">
        <v>283</v>
      </c>
      <c r="C108" s="29" t="s">
        <v>2</v>
      </c>
      <c r="D108" s="16" t="s">
        <v>58</v>
      </c>
      <c r="E108" s="17">
        <v>293707.04</v>
      </c>
      <c r="F108" s="84" t="s">
        <v>90</v>
      </c>
      <c r="G108" s="35" t="s">
        <v>91</v>
      </c>
      <c r="H108" s="17">
        <v>10</v>
      </c>
      <c r="I108" s="17">
        <v>28489.58288</v>
      </c>
      <c r="J108" s="17">
        <f>'2017年固定资产折旧表'!K108+I108</f>
        <v>227916.66304</v>
      </c>
      <c r="K108" s="17">
        <f t="shared" si="2"/>
        <v>65790.37696</v>
      </c>
      <c r="L108" s="72">
        <v>0.03</v>
      </c>
      <c r="M108" s="17">
        <f t="shared" si="3"/>
        <v>8811.2112</v>
      </c>
      <c r="N108" s="17" t="s">
        <v>92</v>
      </c>
    </row>
    <row r="109" spans="1:14">
      <c r="A109" s="13" t="s">
        <v>284</v>
      </c>
      <c r="B109" s="27" t="s">
        <v>285</v>
      </c>
      <c r="C109" s="29" t="s">
        <v>2</v>
      </c>
      <c r="D109" s="16" t="s">
        <v>58</v>
      </c>
      <c r="E109" s="17">
        <v>30758.22</v>
      </c>
      <c r="F109" s="84" t="s">
        <v>90</v>
      </c>
      <c r="G109" s="35" t="s">
        <v>91</v>
      </c>
      <c r="H109" s="17">
        <v>10</v>
      </c>
      <c r="I109" s="17">
        <v>2983.54734</v>
      </c>
      <c r="J109" s="17">
        <f>'2017年固定资产折旧表'!K109+I109</f>
        <v>23868.37872</v>
      </c>
      <c r="K109" s="17">
        <f t="shared" si="2"/>
        <v>6889.84128</v>
      </c>
      <c r="L109" s="72">
        <v>0.03</v>
      </c>
      <c r="M109" s="17">
        <f t="shared" si="3"/>
        <v>922.7466</v>
      </c>
      <c r="N109" s="17" t="s">
        <v>92</v>
      </c>
    </row>
    <row r="110" spans="1:14">
      <c r="A110" s="13" t="s">
        <v>286</v>
      </c>
      <c r="B110" s="27" t="s">
        <v>287</v>
      </c>
      <c r="C110" s="29" t="s">
        <v>2</v>
      </c>
      <c r="D110" s="16" t="s">
        <v>58</v>
      </c>
      <c r="E110" s="17">
        <v>612.33</v>
      </c>
      <c r="F110" s="84" t="s">
        <v>90</v>
      </c>
      <c r="G110" s="35" t="s">
        <v>91</v>
      </c>
      <c r="H110" s="17">
        <v>10</v>
      </c>
      <c r="I110" s="17">
        <v>59.39601</v>
      </c>
      <c r="J110" s="17">
        <f>'2017年固定资产折旧表'!K110+I110</f>
        <v>475.16808</v>
      </c>
      <c r="K110" s="17">
        <f t="shared" si="2"/>
        <v>137.16192</v>
      </c>
      <c r="L110" s="72">
        <v>0.03</v>
      </c>
      <c r="M110" s="17">
        <f t="shared" si="3"/>
        <v>18.3699</v>
      </c>
      <c r="N110" s="17" t="s">
        <v>92</v>
      </c>
    </row>
    <row r="111" spans="1:14">
      <c r="A111" s="13" t="s">
        <v>288</v>
      </c>
      <c r="B111" s="27" t="s">
        <v>289</v>
      </c>
      <c r="C111" s="29" t="s">
        <v>2</v>
      </c>
      <c r="D111" s="16" t="s">
        <v>58</v>
      </c>
      <c r="E111" s="17">
        <v>219.81</v>
      </c>
      <c r="F111" s="84" t="s">
        <v>90</v>
      </c>
      <c r="G111" s="35" t="s">
        <v>91</v>
      </c>
      <c r="H111" s="17">
        <v>10</v>
      </c>
      <c r="I111" s="17">
        <v>21.32157</v>
      </c>
      <c r="J111" s="17">
        <f>'2017年固定资产折旧表'!K111+I111</f>
        <v>170.57256</v>
      </c>
      <c r="K111" s="17">
        <f t="shared" si="2"/>
        <v>49.23744</v>
      </c>
      <c r="L111" s="72">
        <v>0.03</v>
      </c>
      <c r="M111" s="17">
        <f t="shared" si="3"/>
        <v>6.5943</v>
      </c>
      <c r="N111" s="17" t="s">
        <v>92</v>
      </c>
    </row>
    <row r="112" spans="1:14">
      <c r="A112" s="13" t="s">
        <v>290</v>
      </c>
      <c r="B112" s="27" t="s">
        <v>291</v>
      </c>
      <c r="C112" s="29" t="s">
        <v>2</v>
      </c>
      <c r="D112" s="16" t="s">
        <v>58</v>
      </c>
      <c r="E112" s="17">
        <v>198.78</v>
      </c>
      <c r="F112" s="84" t="s">
        <v>90</v>
      </c>
      <c r="G112" s="35" t="s">
        <v>91</v>
      </c>
      <c r="H112" s="17">
        <v>10</v>
      </c>
      <c r="I112" s="17">
        <v>19.28166</v>
      </c>
      <c r="J112" s="17">
        <f>'2017年固定资产折旧表'!K112+I112</f>
        <v>154.25328</v>
      </c>
      <c r="K112" s="17">
        <f t="shared" si="2"/>
        <v>44.52672</v>
      </c>
      <c r="L112" s="72">
        <v>0.03</v>
      </c>
      <c r="M112" s="17">
        <f t="shared" si="3"/>
        <v>5.9634</v>
      </c>
      <c r="N112" s="17" t="s">
        <v>92</v>
      </c>
    </row>
    <row r="113" spans="1:14">
      <c r="A113" s="13" t="s">
        <v>292</v>
      </c>
      <c r="B113" s="27" t="s">
        <v>293</v>
      </c>
      <c r="C113" s="29" t="s">
        <v>2</v>
      </c>
      <c r="D113" s="16" t="s">
        <v>58</v>
      </c>
      <c r="E113" s="17">
        <v>14811.5</v>
      </c>
      <c r="F113" s="84" t="s">
        <v>90</v>
      </c>
      <c r="G113" s="35" t="s">
        <v>91</v>
      </c>
      <c r="H113" s="17">
        <v>10</v>
      </c>
      <c r="I113" s="17">
        <v>1436.7155</v>
      </c>
      <c r="J113" s="17">
        <f>'2017年固定资产折旧表'!K113+I113</f>
        <v>11493.724</v>
      </c>
      <c r="K113" s="17">
        <f t="shared" si="2"/>
        <v>3317.776</v>
      </c>
      <c r="L113" s="72">
        <v>0.03</v>
      </c>
      <c r="M113" s="17">
        <f t="shared" si="3"/>
        <v>444.345</v>
      </c>
      <c r="N113" s="17" t="s">
        <v>92</v>
      </c>
    </row>
    <row r="114" spans="1:14">
      <c r="A114" s="13" t="s">
        <v>294</v>
      </c>
      <c r="B114" s="27" t="s">
        <v>295</v>
      </c>
      <c r="C114" s="29" t="s">
        <v>2</v>
      </c>
      <c r="D114" s="16" t="s">
        <v>58</v>
      </c>
      <c r="E114" s="17">
        <v>15810.32</v>
      </c>
      <c r="F114" s="84" t="s">
        <v>90</v>
      </c>
      <c r="G114" s="35" t="s">
        <v>91</v>
      </c>
      <c r="H114" s="17">
        <v>10</v>
      </c>
      <c r="I114" s="17">
        <v>1533.60104</v>
      </c>
      <c r="J114" s="17">
        <f>'2017年固定资产折旧表'!K114+I114</f>
        <v>12268.80832</v>
      </c>
      <c r="K114" s="17">
        <f t="shared" si="2"/>
        <v>3541.51168</v>
      </c>
      <c r="L114" s="72">
        <v>0.03</v>
      </c>
      <c r="M114" s="17">
        <f t="shared" si="3"/>
        <v>474.3096</v>
      </c>
      <c r="N114" s="17" t="s">
        <v>92</v>
      </c>
    </row>
    <row r="115" spans="1:14">
      <c r="A115" s="13" t="s">
        <v>296</v>
      </c>
      <c r="B115" s="27" t="s">
        <v>297</v>
      </c>
      <c r="C115" s="29" t="s">
        <v>2</v>
      </c>
      <c r="D115" s="16" t="s">
        <v>58</v>
      </c>
      <c r="E115" s="17">
        <v>17054.08</v>
      </c>
      <c r="F115" s="84" t="s">
        <v>90</v>
      </c>
      <c r="G115" s="35" t="s">
        <v>91</v>
      </c>
      <c r="H115" s="17">
        <v>10</v>
      </c>
      <c r="I115" s="17">
        <v>1654.24576</v>
      </c>
      <c r="J115" s="17">
        <f>'2017年固定资产折旧表'!K115+I115</f>
        <v>13233.96608</v>
      </c>
      <c r="K115" s="17">
        <f t="shared" si="2"/>
        <v>3820.11392</v>
      </c>
      <c r="L115" s="72">
        <v>0.03</v>
      </c>
      <c r="M115" s="17">
        <f t="shared" si="3"/>
        <v>511.6224</v>
      </c>
      <c r="N115" s="17" t="s">
        <v>92</v>
      </c>
    </row>
    <row r="116" spans="1:14">
      <c r="A116" s="13" t="s">
        <v>298</v>
      </c>
      <c r="B116" s="27" t="s">
        <v>299</v>
      </c>
      <c r="C116" s="29" t="s">
        <v>2</v>
      </c>
      <c r="D116" s="16" t="s">
        <v>58</v>
      </c>
      <c r="E116" s="17">
        <v>16224.88</v>
      </c>
      <c r="F116" s="84" t="s">
        <v>90</v>
      </c>
      <c r="G116" s="35" t="s">
        <v>91</v>
      </c>
      <c r="H116" s="17">
        <v>10</v>
      </c>
      <c r="I116" s="17">
        <v>1573.81336</v>
      </c>
      <c r="J116" s="17">
        <f>'2017年固定资产折旧表'!K116+I116</f>
        <v>12590.50688</v>
      </c>
      <c r="K116" s="17">
        <f t="shared" si="2"/>
        <v>3634.37312</v>
      </c>
      <c r="L116" s="72">
        <v>0.03</v>
      </c>
      <c r="M116" s="17">
        <f t="shared" si="3"/>
        <v>486.7464</v>
      </c>
      <c r="N116" s="17" t="s">
        <v>92</v>
      </c>
    </row>
    <row r="117" spans="1:14">
      <c r="A117" s="13" t="s">
        <v>300</v>
      </c>
      <c r="B117" s="27" t="s">
        <v>301</v>
      </c>
      <c r="C117" s="29" t="s">
        <v>2</v>
      </c>
      <c r="D117" s="16" t="s">
        <v>58</v>
      </c>
      <c r="E117" s="17">
        <v>2317.58</v>
      </c>
      <c r="F117" s="84" t="s">
        <v>90</v>
      </c>
      <c r="G117" s="35" t="s">
        <v>91</v>
      </c>
      <c r="H117" s="17">
        <v>10</v>
      </c>
      <c r="I117" s="17">
        <v>224.80526</v>
      </c>
      <c r="J117" s="17">
        <f>'2017年固定资产折旧表'!K117+I117</f>
        <v>1798.44208</v>
      </c>
      <c r="K117" s="17">
        <f t="shared" si="2"/>
        <v>519.13792</v>
      </c>
      <c r="L117" s="72">
        <v>0.03</v>
      </c>
      <c r="M117" s="17">
        <f t="shared" si="3"/>
        <v>69.5274</v>
      </c>
      <c r="N117" s="17" t="s">
        <v>92</v>
      </c>
    </row>
    <row r="118" spans="1:14">
      <c r="A118" s="13" t="s">
        <v>302</v>
      </c>
      <c r="B118" s="27" t="s">
        <v>303</v>
      </c>
      <c r="C118" s="29" t="s">
        <v>2</v>
      </c>
      <c r="D118" s="16" t="s">
        <v>58</v>
      </c>
      <c r="E118" s="17">
        <v>1854.13</v>
      </c>
      <c r="F118" s="84" t="s">
        <v>90</v>
      </c>
      <c r="G118" s="35" t="s">
        <v>91</v>
      </c>
      <c r="H118" s="17">
        <v>10</v>
      </c>
      <c r="I118" s="17">
        <v>179.85061</v>
      </c>
      <c r="J118" s="17">
        <f>'2017年固定资产折旧表'!K118+I118</f>
        <v>1438.80488</v>
      </c>
      <c r="K118" s="17">
        <f t="shared" si="2"/>
        <v>415.32512</v>
      </c>
      <c r="L118" s="72">
        <v>0.03</v>
      </c>
      <c r="M118" s="17">
        <f t="shared" si="3"/>
        <v>55.6239</v>
      </c>
      <c r="N118" s="17" t="s">
        <v>92</v>
      </c>
    </row>
    <row r="119" s="106" customFormat="1" ht="12.75" spans="1:14">
      <c r="A119" s="13" t="s">
        <v>304</v>
      </c>
      <c r="B119" s="27" t="s">
        <v>305</v>
      </c>
      <c r="C119" s="29" t="s">
        <v>2</v>
      </c>
      <c r="D119" s="16" t="s">
        <v>58</v>
      </c>
      <c r="E119" s="17">
        <v>14015.28</v>
      </c>
      <c r="F119" s="84" t="s">
        <v>90</v>
      </c>
      <c r="G119" s="35" t="s">
        <v>91</v>
      </c>
      <c r="H119" s="17">
        <v>10</v>
      </c>
      <c r="I119" s="17">
        <v>1359.48216</v>
      </c>
      <c r="J119" s="17">
        <f>'2017年固定资产折旧表'!K119+I119</f>
        <v>10875.85728</v>
      </c>
      <c r="K119" s="17">
        <f t="shared" si="2"/>
        <v>3139.42272</v>
      </c>
      <c r="L119" s="72">
        <v>0.03</v>
      </c>
      <c r="M119" s="17">
        <f t="shared" si="3"/>
        <v>420.4584</v>
      </c>
      <c r="N119" s="17" t="s">
        <v>92</v>
      </c>
    </row>
    <row r="120" spans="1:14">
      <c r="A120" s="13" t="s">
        <v>306</v>
      </c>
      <c r="B120" s="27" t="s">
        <v>307</v>
      </c>
      <c r="C120" s="29" t="s">
        <v>2</v>
      </c>
      <c r="D120" s="16" t="s">
        <v>58</v>
      </c>
      <c r="E120" s="17">
        <v>1709.96</v>
      </c>
      <c r="F120" s="84" t="s">
        <v>90</v>
      </c>
      <c r="G120" s="35" t="s">
        <v>91</v>
      </c>
      <c r="H120" s="17">
        <v>10</v>
      </c>
      <c r="I120" s="17">
        <v>165.86612</v>
      </c>
      <c r="J120" s="17">
        <f>'2017年固定资产折旧表'!K120+I120</f>
        <v>1326.92896</v>
      </c>
      <c r="K120" s="17">
        <f t="shared" si="2"/>
        <v>383.03104</v>
      </c>
      <c r="L120" s="72">
        <v>0.03</v>
      </c>
      <c r="M120" s="17">
        <f t="shared" si="3"/>
        <v>51.2988</v>
      </c>
      <c r="N120" s="17" t="s">
        <v>92</v>
      </c>
    </row>
    <row r="121" spans="1:14">
      <c r="A121" s="13" t="s">
        <v>308</v>
      </c>
      <c r="B121" s="27" t="s">
        <v>309</v>
      </c>
      <c r="C121" s="29" t="s">
        <v>2</v>
      </c>
      <c r="D121" s="16" t="s">
        <v>58</v>
      </c>
      <c r="E121" s="17">
        <v>2037.48</v>
      </c>
      <c r="F121" s="84" t="s">
        <v>90</v>
      </c>
      <c r="G121" s="35" t="s">
        <v>91</v>
      </c>
      <c r="H121" s="17">
        <v>10</v>
      </c>
      <c r="I121" s="17">
        <v>197.63556</v>
      </c>
      <c r="J121" s="17">
        <f>'2017年固定资产折旧表'!K121+I121</f>
        <v>1581.08448</v>
      </c>
      <c r="K121" s="17">
        <f t="shared" si="2"/>
        <v>456.39552</v>
      </c>
      <c r="L121" s="72">
        <v>0.03</v>
      </c>
      <c r="M121" s="17">
        <f t="shared" si="3"/>
        <v>61.1244</v>
      </c>
      <c r="N121" s="17" t="s">
        <v>92</v>
      </c>
    </row>
    <row r="122" spans="1:14">
      <c r="A122" s="13" t="s">
        <v>310</v>
      </c>
      <c r="B122" s="27" t="s">
        <v>311</v>
      </c>
      <c r="C122" s="29" t="s">
        <v>2</v>
      </c>
      <c r="D122" s="16" t="s">
        <v>58</v>
      </c>
      <c r="E122" s="17">
        <v>751.56</v>
      </c>
      <c r="F122" s="84" t="s">
        <v>90</v>
      </c>
      <c r="G122" s="35" t="s">
        <v>91</v>
      </c>
      <c r="H122" s="17">
        <v>10</v>
      </c>
      <c r="I122" s="17">
        <v>72.90132</v>
      </c>
      <c r="J122" s="17">
        <f>'2017年固定资产折旧表'!K122+I122</f>
        <v>583.21056</v>
      </c>
      <c r="K122" s="17">
        <f t="shared" si="2"/>
        <v>168.34944</v>
      </c>
      <c r="L122" s="72">
        <v>0.03</v>
      </c>
      <c r="M122" s="17">
        <f t="shared" si="3"/>
        <v>22.5468</v>
      </c>
      <c r="N122" s="17" t="s">
        <v>92</v>
      </c>
    </row>
    <row r="123" spans="1:14">
      <c r="A123" s="13" t="s">
        <v>312</v>
      </c>
      <c r="B123" s="27" t="s">
        <v>313</v>
      </c>
      <c r="C123" s="29" t="s">
        <v>2</v>
      </c>
      <c r="D123" s="16" t="s">
        <v>58</v>
      </c>
      <c r="E123" s="17">
        <v>4638.16</v>
      </c>
      <c r="F123" s="84" t="s">
        <v>90</v>
      </c>
      <c r="G123" s="35" t="s">
        <v>91</v>
      </c>
      <c r="H123" s="17">
        <v>10</v>
      </c>
      <c r="I123" s="17">
        <v>449.90152</v>
      </c>
      <c r="J123" s="17">
        <f>'2017年固定资产折旧表'!K123+I123</f>
        <v>3599.21216</v>
      </c>
      <c r="K123" s="17">
        <f t="shared" si="2"/>
        <v>1038.94784</v>
      </c>
      <c r="L123" s="72">
        <v>0.03</v>
      </c>
      <c r="M123" s="17">
        <f t="shared" si="3"/>
        <v>139.1448</v>
      </c>
      <c r="N123" s="17" t="s">
        <v>92</v>
      </c>
    </row>
    <row r="124" spans="1:14">
      <c r="A124" s="13" t="s">
        <v>314</v>
      </c>
      <c r="B124" s="27" t="s">
        <v>315</v>
      </c>
      <c r="C124" s="29" t="s">
        <v>2</v>
      </c>
      <c r="D124" s="16" t="s">
        <v>58</v>
      </c>
      <c r="E124" s="17">
        <v>5909.64</v>
      </c>
      <c r="F124" s="84" t="s">
        <v>90</v>
      </c>
      <c r="G124" s="35" t="s">
        <v>91</v>
      </c>
      <c r="H124" s="17">
        <v>10</v>
      </c>
      <c r="I124" s="17">
        <v>573.23508</v>
      </c>
      <c r="J124" s="17">
        <f>'2017年固定资产折旧表'!K124+I124</f>
        <v>4585.88064</v>
      </c>
      <c r="K124" s="17">
        <f t="shared" si="2"/>
        <v>1323.75936</v>
      </c>
      <c r="L124" s="72">
        <v>0.03</v>
      </c>
      <c r="M124" s="17">
        <f t="shared" si="3"/>
        <v>177.2892</v>
      </c>
      <c r="N124" s="17" t="s">
        <v>92</v>
      </c>
    </row>
    <row r="125" spans="1:14">
      <c r="A125" s="13" t="s">
        <v>316</v>
      </c>
      <c r="B125" s="27" t="s">
        <v>317</v>
      </c>
      <c r="C125" s="29" t="s">
        <v>2</v>
      </c>
      <c r="D125" s="16" t="s">
        <v>59</v>
      </c>
      <c r="E125" s="17">
        <v>240029.96</v>
      </c>
      <c r="F125" s="84" t="s">
        <v>90</v>
      </c>
      <c r="G125" s="35" t="s">
        <v>91</v>
      </c>
      <c r="H125" s="17">
        <v>10</v>
      </c>
      <c r="I125" s="17">
        <v>23282.90612</v>
      </c>
      <c r="J125" s="17">
        <f>'2017年固定资产折旧表'!K125+I125</f>
        <v>186263.24896</v>
      </c>
      <c r="K125" s="17">
        <f t="shared" si="2"/>
        <v>53766.71104</v>
      </c>
      <c r="L125" s="72">
        <v>0.03</v>
      </c>
      <c r="M125" s="17">
        <f t="shared" si="3"/>
        <v>7200.8988</v>
      </c>
      <c r="N125" s="17" t="s">
        <v>92</v>
      </c>
    </row>
    <row r="126" spans="1:14">
      <c r="A126" s="13" t="s">
        <v>318</v>
      </c>
      <c r="B126" s="27" t="s">
        <v>62</v>
      </c>
      <c r="C126" s="29" t="s">
        <v>2</v>
      </c>
      <c r="D126" s="16" t="s">
        <v>59</v>
      </c>
      <c r="E126" s="17">
        <v>55401.21</v>
      </c>
      <c r="F126" s="84" t="s">
        <v>90</v>
      </c>
      <c r="G126" s="35" t="s">
        <v>91</v>
      </c>
      <c r="H126" s="17">
        <v>10</v>
      </c>
      <c r="I126" s="17">
        <v>5373.91737</v>
      </c>
      <c r="J126" s="17">
        <f>'2017年固定资产折旧表'!K126+I126</f>
        <v>42991.33896</v>
      </c>
      <c r="K126" s="17">
        <f t="shared" si="2"/>
        <v>12409.87104</v>
      </c>
      <c r="L126" s="72">
        <v>0.03</v>
      </c>
      <c r="M126" s="17">
        <f t="shared" si="3"/>
        <v>1662.0363</v>
      </c>
      <c r="N126" s="17" t="s">
        <v>92</v>
      </c>
    </row>
    <row r="127" spans="1:14">
      <c r="A127" s="13" t="s">
        <v>319</v>
      </c>
      <c r="B127" s="27" t="s">
        <v>320</v>
      </c>
      <c r="C127" s="29" t="s">
        <v>2</v>
      </c>
      <c r="D127" s="16" t="s">
        <v>59</v>
      </c>
      <c r="E127" s="17">
        <v>124920.31</v>
      </c>
      <c r="F127" s="84" t="s">
        <v>90</v>
      </c>
      <c r="G127" s="35" t="s">
        <v>91</v>
      </c>
      <c r="H127" s="17">
        <v>10</v>
      </c>
      <c r="I127" s="17">
        <v>12117.27007</v>
      </c>
      <c r="J127" s="17">
        <f>'2017年固定资产折旧表'!K127+I127</f>
        <v>96938.16056</v>
      </c>
      <c r="K127" s="17">
        <f t="shared" si="2"/>
        <v>27982.14944</v>
      </c>
      <c r="L127" s="72">
        <v>0.03</v>
      </c>
      <c r="M127" s="17">
        <f t="shared" si="3"/>
        <v>3747.6093</v>
      </c>
      <c r="N127" s="17" t="s">
        <v>92</v>
      </c>
    </row>
    <row r="128" spans="1:14">
      <c r="A128" s="13" t="s">
        <v>321</v>
      </c>
      <c r="B128" s="27" t="s">
        <v>322</v>
      </c>
      <c r="C128" s="29" t="s">
        <v>2</v>
      </c>
      <c r="D128" s="16" t="s">
        <v>59</v>
      </c>
      <c r="E128" s="17">
        <v>49102.89</v>
      </c>
      <c r="F128" s="84" t="s">
        <v>90</v>
      </c>
      <c r="G128" s="35" t="s">
        <v>91</v>
      </c>
      <c r="H128" s="17">
        <v>10</v>
      </c>
      <c r="I128" s="17">
        <v>4762.98033</v>
      </c>
      <c r="J128" s="17">
        <f>'2017年固定资产折旧表'!K128+I128</f>
        <v>38103.84264</v>
      </c>
      <c r="K128" s="17">
        <f t="shared" si="2"/>
        <v>10999.04736</v>
      </c>
      <c r="L128" s="72">
        <v>0.03</v>
      </c>
      <c r="M128" s="17">
        <f t="shared" si="3"/>
        <v>1473.0867</v>
      </c>
      <c r="N128" s="17" t="s">
        <v>92</v>
      </c>
    </row>
    <row r="129" spans="1:14">
      <c r="A129" s="13" t="s">
        <v>323</v>
      </c>
      <c r="B129" s="27" t="s">
        <v>324</v>
      </c>
      <c r="C129" s="29" t="s">
        <v>2</v>
      </c>
      <c r="D129" s="16" t="s">
        <v>59</v>
      </c>
      <c r="E129" s="17">
        <v>32830.12</v>
      </c>
      <c r="F129" s="84" t="s">
        <v>90</v>
      </c>
      <c r="G129" s="35" t="s">
        <v>91</v>
      </c>
      <c r="H129" s="17">
        <v>10</v>
      </c>
      <c r="I129" s="17">
        <v>3184.52164</v>
      </c>
      <c r="J129" s="17">
        <f>'2017年固定资产折旧表'!K129+I129</f>
        <v>25476.17312</v>
      </c>
      <c r="K129" s="17">
        <f t="shared" si="2"/>
        <v>7353.94688</v>
      </c>
      <c r="L129" s="72">
        <v>0.03</v>
      </c>
      <c r="M129" s="17">
        <f t="shared" si="3"/>
        <v>984.9036</v>
      </c>
      <c r="N129" s="17" t="s">
        <v>92</v>
      </c>
    </row>
    <row r="130" spans="1:14">
      <c r="A130" s="13" t="s">
        <v>325</v>
      </c>
      <c r="B130" s="27" t="s">
        <v>326</v>
      </c>
      <c r="C130" s="29" t="s">
        <v>2</v>
      </c>
      <c r="D130" s="16" t="s">
        <v>59</v>
      </c>
      <c r="E130" s="17">
        <v>15505.76</v>
      </c>
      <c r="F130" s="84" t="s">
        <v>90</v>
      </c>
      <c r="G130" s="35" t="s">
        <v>91</v>
      </c>
      <c r="H130" s="17">
        <v>10</v>
      </c>
      <c r="I130" s="17">
        <v>1504.05872</v>
      </c>
      <c r="J130" s="17">
        <f>'2017年固定资产折旧表'!K130+I130</f>
        <v>12032.46976</v>
      </c>
      <c r="K130" s="17">
        <f t="shared" si="2"/>
        <v>3473.29024</v>
      </c>
      <c r="L130" s="72">
        <v>0.03</v>
      </c>
      <c r="M130" s="17">
        <f t="shared" si="3"/>
        <v>465.1728</v>
      </c>
      <c r="N130" s="17" t="s">
        <v>92</v>
      </c>
    </row>
    <row r="131" spans="1:14">
      <c r="A131" s="13" t="s">
        <v>327</v>
      </c>
      <c r="B131" s="27" t="s">
        <v>328</v>
      </c>
      <c r="C131" s="29" t="s">
        <v>2</v>
      </c>
      <c r="D131" s="16" t="s">
        <v>59</v>
      </c>
      <c r="E131" s="17">
        <v>14262</v>
      </c>
      <c r="F131" s="84" t="s">
        <v>90</v>
      </c>
      <c r="G131" s="35" t="s">
        <v>91</v>
      </c>
      <c r="H131" s="17">
        <v>10</v>
      </c>
      <c r="I131" s="17">
        <v>1383.414</v>
      </c>
      <c r="J131" s="17">
        <f>'2017年固定资产折旧表'!K131+I131</f>
        <v>11067.312</v>
      </c>
      <c r="K131" s="17">
        <f t="shared" si="2"/>
        <v>3194.688</v>
      </c>
      <c r="L131" s="72">
        <v>0.03</v>
      </c>
      <c r="M131" s="17">
        <f t="shared" si="3"/>
        <v>427.86</v>
      </c>
      <c r="N131" s="17" t="s">
        <v>92</v>
      </c>
    </row>
    <row r="132" spans="1:14">
      <c r="A132" s="13" t="s">
        <v>329</v>
      </c>
      <c r="B132" s="27" t="s">
        <v>330</v>
      </c>
      <c r="C132" s="29" t="s">
        <v>2</v>
      </c>
      <c r="D132" s="16" t="s">
        <v>59</v>
      </c>
      <c r="E132" s="17">
        <v>13432.82</v>
      </c>
      <c r="F132" s="84" t="s">
        <v>90</v>
      </c>
      <c r="G132" s="35" t="s">
        <v>91</v>
      </c>
      <c r="H132" s="17">
        <v>10</v>
      </c>
      <c r="I132" s="17">
        <v>1302.98354</v>
      </c>
      <c r="J132" s="17">
        <f>'2017年固定资产折旧表'!K132+I132</f>
        <v>10423.86832</v>
      </c>
      <c r="K132" s="17">
        <f t="shared" si="2"/>
        <v>3008.95168</v>
      </c>
      <c r="L132" s="72">
        <v>0.03</v>
      </c>
      <c r="M132" s="17">
        <f t="shared" si="3"/>
        <v>402.9846</v>
      </c>
      <c r="N132" s="17" t="s">
        <v>92</v>
      </c>
    </row>
    <row r="133" spans="1:14">
      <c r="A133" s="13" t="s">
        <v>331</v>
      </c>
      <c r="B133" s="27" t="s">
        <v>332</v>
      </c>
      <c r="C133" s="29" t="s">
        <v>2</v>
      </c>
      <c r="D133" s="16" t="s">
        <v>59</v>
      </c>
      <c r="E133" s="17">
        <v>13018.24</v>
      </c>
      <c r="F133" s="84" t="s">
        <v>90</v>
      </c>
      <c r="G133" s="35" t="s">
        <v>91</v>
      </c>
      <c r="H133" s="17">
        <v>10</v>
      </c>
      <c r="I133" s="17">
        <v>1262.76928</v>
      </c>
      <c r="J133" s="17">
        <f>'2017年固定资产折旧表'!K133+I133</f>
        <v>10102.15424</v>
      </c>
      <c r="K133" s="17">
        <f t="shared" ref="K133:K196" si="4">E133-J133</f>
        <v>2916.08576</v>
      </c>
      <c r="L133" s="72">
        <v>0.03</v>
      </c>
      <c r="M133" s="17">
        <f t="shared" ref="M133:M196" si="5">E133*L133</f>
        <v>390.5472</v>
      </c>
      <c r="N133" s="17" t="s">
        <v>92</v>
      </c>
    </row>
    <row r="134" spans="1:14">
      <c r="A134" s="13" t="s">
        <v>333</v>
      </c>
      <c r="B134" s="27" t="s">
        <v>334</v>
      </c>
      <c r="C134" s="29" t="s">
        <v>2</v>
      </c>
      <c r="D134" s="16" t="s">
        <v>59</v>
      </c>
      <c r="E134" s="17">
        <v>15733.69</v>
      </c>
      <c r="F134" s="84" t="s">
        <v>90</v>
      </c>
      <c r="G134" s="35" t="s">
        <v>91</v>
      </c>
      <c r="H134" s="17">
        <v>10</v>
      </c>
      <c r="I134" s="17">
        <v>1526.16793</v>
      </c>
      <c r="J134" s="17">
        <f>'2017年固定资产折旧表'!K134+I134</f>
        <v>12209.34344</v>
      </c>
      <c r="K134" s="17">
        <f t="shared" si="4"/>
        <v>3524.34656</v>
      </c>
      <c r="L134" s="72">
        <v>0.03</v>
      </c>
      <c r="M134" s="17">
        <f t="shared" si="5"/>
        <v>472.0107</v>
      </c>
      <c r="N134" s="17" t="s">
        <v>92</v>
      </c>
    </row>
    <row r="135" spans="1:14">
      <c r="A135" s="13" t="s">
        <v>335</v>
      </c>
      <c r="B135" s="27" t="s">
        <v>291</v>
      </c>
      <c r="C135" s="29" t="s">
        <v>2</v>
      </c>
      <c r="D135" s="16" t="s">
        <v>59</v>
      </c>
      <c r="E135" s="17">
        <v>1192.68</v>
      </c>
      <c r="F135" s="84" t="s">
        <v>90</v>
      </c>
      <c r="G135" s="35" t="s">
        <v>91</v>
      </c>
      <c r="H135" s="17">
        <v>10</v>
      </c>
      <c r="I135" s="17">
        <v>115.68996</v>
      </c>
      <c r="J135" s="17">
        <f>'2017年固定资产折旧表'!K135+I135</f>
        <v>925.51968</v>
      </c>
      <c r="K135" s="17">
        <f t="shared" si="4"/>
        <v>267.16032</v>
      </c>
      <c r="L135" s="72">
        <v>0.03</v>
      </c>
      <c r="M135" s="17">
        <f t="shared" si="5"/>
        <v>35.7804</v>
      </c>
      <c r="N135" s="17" t="s">
        <v>92</v>
      </c>
    </row>
    <row r="136" spans="1:14">
      <c r="A136" s="13" t="s">
        <v>336</v>
      </c>
      <c r="B136" s="27" t="s">
        <v>293</v>
      </c>
      <c r="C136" s="29" t="s">
        <v>2</v>
      </c>
      <c r="D136" s="16" t="s">
        <v>59</v>
      </c>
      <c r="E136" s="17">
        <v>592.46</v>
      </c>
      <c r="F136" s="84" t="s">
        <v>90</v>
      </c>
      <c r="G136" s="35" t="s">
        <v>91</v>
      </c>
      <c r="H136" s="17">
        <v>10</v>
      </c>
      <c r="I136" s="17">
        <v>57.46862</v>
      </c>
      <c r="J136" s="17">
        <f>'2017年固定资产折旧表'!K136+I136</f>
        <v>459.74896</v>
      </c>
      <c r="K136" s="17">
        <f t="shared" si="4"/>
        <v>132.71104</v>
      </c>
      <c r="L136" s="72">
        <v>0.03</v>
      </c>
      <c r="M136" s="17">
        <f t="shared" si="5"/>
        <v>17.7738</v>
      </c>
      <c r="N136" s="17" t="s">
        <v>92</v>
      </c>
    </row>
    <row r="137" spans="1:14">
      <c r="A137" s="13" t="s">
        <v>337</v>
      </c>
      <c r="B137" s="27" t="s">
        <v>338</v>
      </c>
      <c r="C137" s="29" t="s">
        <v>2</v>
      </c>
      <c r="D137" s="16" t="s">
        <v>59</v>
      </c>
      <c r="E137" s="17">
        <v>352.06</v>
      </c>
      <c r="F137" s="84" t="s">
        <v>90</v>
      </c>
      <c r="G137" s="35" t="s">
        <v>91</v>
      </c>
      <c r="H137" s="17">
        <v>10</v>
      </c>
      <c r="I137" s="17">
        <v>34.14982</v>
      </c>
      <c r="J137" s="17">
        <f>'2017年固定资产折旧表'!K137+I137</f>
        <v>273.19856</v>
      </c>
      <c r="K137" s="17">
        <f t="shared" si="4"/>
        <v>78.86144</v>
      </c>
      <c r="L137" s="72">
        <v>0.03</v>
      </c>
      <c r="M137" s="17">
        <f t="shared" si="5"/>
        <v>10.5618</v>
      </c>
      <c r="N137" s="17" t="s">
        <v>92</v>
      </c>
    </row>
    <row r="138" spans="1:14">
      <c r="A138" s="13" t="s">
        <v>339</v>
      </c>
      <c r="B138" s="27" t="s">
        <v>340</v>
      </c>
      <c r="C138" s="29" t="s">
        <v>2</v>
      </c>
      <c r="D138" s="16" t="s">
        <v>59</v>
      </c>
      <c r="E138" s="17">
        <v>4166.4</v>
      </c>
      <c r="F138" s="84" t="s">
        <v>90</v>
      </c>
      <c r="G138" s="35" t="s">
        <v>91</v>
      </c>
      <c r="H138" s="17">
        <v>10</v>
      </c>
      <c r="I138" s="17">
        <v>404.1408</v>
      </c>
      <c r="J138" s="17">
        <f>'2017年固定资产折旧表'!K138+I138</f>
        <v>3233.1264</v>
      </c>
      <c r="K138" s="17">
        <f t="shared" si="4"/>
        <v>933.2736</v>
      </c>
      <c r="L138" s="72">
        <v>0.03</v>
      </c>
      <c r="M138" s="17">
        <f t="shared" si="5"/>
        <v>124.992</v>
      </c>
      <c r="N138" s="17" t="s">
        <v>92</v>
      </c>
    </row>
    <row r="139" spans="1:14">
      <c r="A139" s="13" t="s">
        <v>341</v>
      </c>
      <c r="B139" s="27" t="s">
        <v>342</v>
      </c>
      <c r="C139" s="29" t="s">
        <v>2</v>
      </c>
      <c r="D139" s="16" t="s">
        <v>59</v>
      </c>
      <c r="E139" s="17">
        <v>214.48</v>
      </c>
      <c r="F139" s="84" t="s">
        <v>90</v>
      </c>
      <c r="G139" s="35" t="s">
        <v>91</v>
      </c>
      <c r="H139" s="17">
        <v>10</v>
      </c>
      <c r="I139" s="17">
        <v>20.80456</v>
      </c>
      <c r="J139" s="17">
        <f>'2017年固定资产折旧表'!K139+I139</f>
        <v>166.43648</v>
      </c>
      <c r="K139" s="17">
        <f t="shared" si="4"/>
        <v>48.04352</v>
      </c>
      <c r="L139" s="72">
        <v>0.03</v>
      </c>
      <c r="M139" s="17">
        <f t="shared" si="5"/>
        <v>6.4344</v>
      </c>
      <c r="N139" s="17" t="s">
        <v>92</v>
      </c>
    </row>
    <row r="140" spans="1:14">
      <c r="A140" s="13" t="s">
        <v>343</v>
      </c>
      <c r="B140" s="27" t="s">
        <v>315</v>
      </c>
      <c r="C140" s="29" t="s">
        <v>2</v>
      </c>
      <c r="D140" s="16" t="s">
        <v>59</v>
      </c>
      <c r="E140" s="17">
        <v>2828.48</v>
      </c>
      <c r="F140" s="84" t="s">
        <v>90</v>
      </c>
      <c r="G140" s="35" t="s">
        <v>91</v>
      </c>
      <c r="H140" s="17">
        <v>10</v>
      </c>
      <c r="I140" s="17">
        <v>274.36256</v>
      </c>
      <c r="J140" s="17">
        <f>'2017年固定资产折旧表'!K140+I140</f>
        <v>2194.90048</v>
      </c>
      <c r="K140" s="17">
        <f t="shared" si="4"/>
        <v>633.57952</v>
      </c>
      <c r="L140" s="72">
        <v>0.03</v>
      </c>
      <c r="M140" s="17">
        <f t="shared" si="5"/>
        <v>84.8544</v>
      </c>
      <c r="N140" s="17" t="s">
        <v>92</v>
      </c>
    </row>
    <row r="141" spans="1:14">
      <c r="A141" s="13" t="s">
        <v>344</v>
      </c>
      <c r="B141" s="27" t="s">
        <v>345</v>
      </c>
      <c r="C141" s="29" t="s">
        <v>2</v>
      </c>
      <c r="D141" s="16" t="s">
        <v>59</v>
      </c>
      <c r="E141" s="17">
        <v>3708.26</v>
      </c>
      <c r="F141" s="84" t="s">
        <v>90</v>
      </c>
      <c r="G141" s="35" t="s">
        <v>91</v>
      </c>
      <c r="H141" s="17">
        <v>10</v>
      </c>
      <c r="I141" s="17">
        <v>359.70122</v>
      </c>
      <c r="J141" s="17">
        <f>'2017年固定资产折旧表'!K141+I141</f>
        <v>2877.60976</v>
      </c>
      <c r="K141" s="17">
        <f t="shared" si="4"/>
        <v>830.65024</v>
      </c>
      <c r="L141" s="72">
        <v>0.03</v>
      </c>
      <c r="M141" s="17">
        <f t="shared" si="5"/>
        <v>111.2478</v>
      </c>
      <c r="N141" s="17" t="s">
        <v>92</v>
      </c>
    </row>
    <row r="142" spans="1:14">
      <c r="A142" s="13" t="s">
        <v>346</v>
      </c>
      <c r="B142" s="27" t="s">
        <v>305</v>
      </c>
      <c r="C142" s="29" t="s">
        <v>2</v>
      </c>
      <c r="D142" s="16" t="s">
        <v>59</v>
      </c>
      <c r="E142" s="17">
        <v>1167.94</v>
      </c>
      <c r="F142" s="84" t="s">
        <v>90</v>
      </c>
      <c r="G142" s="35" t="s">
        <v>91</v>
      </c>
      <c r="H142" s="17">
        <v>10</v>
      </c>
      <c r="I142" s="17">
        <v>113.29018</v>
      </c>
      <c r="J142" s="17">
        <f>'2017年固定资产折旧表'!K142+I142</f>
        <v>906.32144</v>
      </c>
      <c r="K142" s="17">
        <f t="shared" si="4"/>
        <v>261.61856</v>
      </c>
      <c r="L142" s="72">
        <v>0.03</v>
      </c>
      <c r="M142" s="17">
        <f t="shared" si="5"/>
        <v>35.0382</v>
      </c>
      <c r="N142" s="17" t="s">
        <v>92</v>
      </c>
    </row>
    <row r="143" spans="1:14">
      <c r="A143" s="13" t="s">
        <v>347</v>
      </c>
      <c r="B143" s="27" t="s">
        <v>348</v>
      </c>
      <c r="C143" s="29" t="s">
        <v>2</v>
      </c>
      <c r="D143" s="16" t="s">
        <v>59</v>
      </c>
      <c r="E143" s="17">
        <v>1236.28</v>
      </c>
      <c r="F143" s="84" t="s">
        <v>90</v>
      </c>
      <c r="G143" s="35" t="s">
        <v>91</v>
      </c>
      <c r="H143" s="17">
        <v>10</v>
      </c>
      <c r="I143" s="17">
        <v>119.91916</v>
      </c>
      <c r="J143" s="17">
        <f>'2017年固定资产折旧表'!K143+I143</f>
        <v>959.35328</v>
      </c>
      <c r="K143" s="17">
        <f t="shared" si="4"/>
        <v>276.92672</v>
      </c>
      <c r="L143" s="72">
        <v>0.03</v>
      </c>
      <c r="M143" s="17">
        <f t="shared" si="5"/>
        <v>37.0884</v>
      </c>
      <c r="N143" s="17" t="s">
        <v>92</v>
      </c>
    </row>
    <row r="144" spans="1:14">
      <c r="A144" s="13" t="s">
        <v>349</v>
      </c>
      <c r="B144" s="27" t="s">
        <v>350</v>
      </c>
      <c r="C144" s="29" t="s">
        <v>2</v>
      </c>
      <c r="D144" s="16" t="s">
        <v>59</v>
      </c>
      <c r="E144" s="17">
        <v>1774.96</v>
      </c>
      <c r="F144" s="84" t="s">
        <v>90</v>
      </c>
      <c r="G144" s="35" t="s">
        <v>91</v>
      </c>
      <c r="H144" s="17">
        <v>10</v>
      </c>
      <c r="I144" s="17">
        <v>172.17112</v>
      </c>
      <c r="J144" s="17">
        <f>'2017年固定资产折旧表'!K144+I144</f>
        <v>1377.36896</v>
      </c>
      <c r="K144" s="17">
        <f t="shared" si="4"/>
        <v>397.59104</v>
      </c>
      <c r="L144" s="72">
        <v>0.03</v>
      </c>
      <c r="M144" s="17">
        <f t="shared" si="5"/>
        <v>53.2488</v>
      </c>
      <c r="N144" s="17" t="s">
        <v>92</v>
      </c>
    </row>
    <row r="145" spans="1:14">
      <c r="A145" s="13" t="s">
        <v>351</v>
      </c>
      <c r="B145" s="27" t="s">
        <v>352</v>
      </c>
      <c r="C145" s="29" t="s">
        <v>2</v>
      </c>
      <c r="D145" s="16" t="s">
        <v>59</v>
      </c>
      <c r="E145" s="17">
        <v>852.22</v>
      </c>
      <c r="F145" s="84" t="s">
        <v>90</v>
      </c>
      <c r="G145" s="35" t="s">
        <v>91</v>
      </c>
      <c r="H145" s="17">
        <v>10</v>
      </c>
      <c r="I145" s="17">
        <v>82.66534</v>
      </c>
      <c r="J145" s="17">
        <f>'2017年固定资产折旧表'!K145+I145</f>
        <v>661.32272</v>
      </c>
      <c r="K145" s="17">
        <f t="shared" si="4"/>
        <v>190.89728</v>
      </c>
      <c r="L145" s="72">
        <v>0.03</v>
      </c>
      <c r="M145" s="17">
        <f t="shared" si="5"/>
        <v>25.5666</v>
      </c>
      <c r="N145" s="17" t="s">
        <v>92</v>
      </c>
    </row>
    <row r="146" spans="1:14">
      <c r="A146" s="13" t="s">
        <v>353</v>
      </c>
      <c r="B146" s="27" t="s">
        <v>307</v>
      </c>
      <c r="C146" s="29" t="s">
        <v>2</v>
      </c>
      <c r="D146" s="16" t="s">
        <v>59</v>
      </c>
      <c r="E146" s="17">
        <v>855</v>
      </c>
      <c r="F146" s="84" t="s">
        <v>90</v>
      </c>
      <c r="G146" s="35" t="s">
        <v>91</v>
      </c>
      <c r="H146" s="17">
        <v>10</v>
      </c>
      <c r="I146" s="17">
        <v>82.935</v>
      </c>
      <c r="J146" s="17">
        <f>'2017年固定资产折旧表'!K146+I146</f>
        <v>663.48</v>
      </c>
      <c r="K146" s="17">
        <f t="shared" si="4"/>
        <v>191.52</v>
      </c>
      <c r="L146" s="72">
        <v>0.03</v>
      </c>
      <c r="M146" s="17">
        <f t="shared" si="5"/>
        <v>25.65</v>
      </c>
      <c r="N146" s="17" t="s">
        <v>92</v>
      </c>
    </row>
    <row r="147" spans="1:14">
      <c r="A147" s="13" t="s">
        <v>354</v>
      </c>
      <c r="B147" s="27" t="s">
        <v>355</v>
      </c>
      <c r="C147" s="29" t="s">
        <v>2</v>
      </c>
      <c r="D147" s="16" t="s">
        <v>59</v>
      </c>
      <c r="E147" s="17">
        <v>381.03</v>
      </c>
      <c r="F147" s="84" t="s">
        <v>90</v>
      </c>
      <c r="G147" s="35" t="s">
        <v>91</v>
      </c>
      <c r="H147" s="17">
        <v>10</v>
      </c>
      <c r="I147" s="17">
        <v>36.95991</v>
      </c>
      <c r="J147" s="17">
        <f>'2017年固定资产折旧表'!K147+I147</f>
        <v>295.67928</v>
      </c>
      <c r="K147" s="17">
        <f t="shared" si="4"/>
        <v>85.35072</v>
      </c>
      <c r="L147" s="72">
        <v>0.03</v>
      </c>
      <c r="M147" s="17">
        <f t="shared" si="5"/>
        <v>11.4309</v>
      </c>
      <c r="N147" s="17" t="s">
        <v>92</v>
      </c>
    </row>
    <row r="148" spans="1:14">
      <c r="A148" s="13" t="s">
        <v>356</v>
      </c>
      <c r="B148" s="27" t="s">
        <v>357</v>
      </c>
      <c r="C148" s="29" t="s">
        <v>2</v>
      </c>
      <c r="D148" s="16" t="s">
        <v>59</v>
      </c>
      <c r="E148" s="17">
        <v>348.54</v>
      </c>
      <c r="F148" s="84" t="s">
        <v>90</v>
      </c>
      <c r="G148" s="35" t="s">
        <v>91</v>
      </c>
      <c r="H148" s="17">
        <v>10</v>
      </c>
      <c r="I148" s="17">
        <v>33.80838</v>
      </c>
      <c r="J148" s="17">
        <f>'2017年固定资产折旧表'!K148+I148</f>
        <v>270.46704</v>
      </c>
      <c r="K148" s="17">
        <f t="shared" si="4"/>
        <v>78.07296</v>
      </c>
      <c r="L148" s="72">
        <v>0.03</v>
      </c>
      <c r="M148" s="17">
        <f t="shared" si="5"/>
        <v>10.4562</v>
      </c>
      <c r="N148" s="17" t="s">
        <v>92</v>
      </c>
    </row>
    <row r="149" spans="1:14">
      <c r="A149" s="13" t="s">
        <v>358</v>
      </c>
      <c r="B149" s="27" t="s">
        <v>359</v>
      </c>
      <c r="C149" s="29" t="s">
        <v>2</v>
      </c>
      <c r="D149" s="16" t="s">
        <v>59</v>
      </c>
      <c r="E149" s="17">
        <v>379.64</v>
      </c>
      <c r="F149" s="84" t="s">
        <v>90</v>
      </c>
      <c r="G149" s="35" t="s">
        <v>91</v>
      </c>
      <c r="H149" s="17">
        <v>10</v>
      </c>
      <c r="I149" s="17">
        <v>36.82508</v>
      </c>
      <c r="J149" s="17">
        <f>'2017年固定资产折旧表'!K149+I149</f>
        <v>294.60064</v>
      </c>
      <c r="K149" s="17">
        <f t="shared" si="4"/>
        <v>85.03936</v>
      </c>
      <c r="L149" s="72">
        <v>0.03</v>
      </c>
      <c r="M149" s="17">
        <f t="shared" si="5"/>
        <v>11.3892</v>
      </c>
      <c r="N149" s="17" t="s">
        <v>92</v>
      </c>
    </row>
    <row r="150" spans="1:14">
      <c r="A150" s="13" t="s">
        <v>360</v>
      </c>
      <c r="B150" s="27" t="s">
        <v>361</v>
      </c>
      <c r="C150" s="29" t="s">
        <v>2</v>
      </c>
      <c r="D150" s="16" t="s">
        <v>59</v>
      </c>
      <c r="E150" s="17">
        <v>814.91</v>
      </c>
      <c r="F150" s="84" t="s">
        <v>90</v>
      </c>
      <c r="G150" s="35" t="s">
        <v>91</v>
      </c>
      <c r="H150" s="17">
        <v>10</v>
      </c>
      <c r="I150" s="17">
        <v>79.04627</v>
      </c>
      <c r="J150" s="17">
        <f>'2017年固定资产折旧表'!K150+I150</f>
        <v>632.37016</v>
      </c>
      <c r="K150" s="17">
        <f t="shared" si="4"/>
        <v>182.53984</v>
      </c>
      <c r="L150" s="72">
        <v>0.03</v>
      </c>
      <c r="M150" s="17">
        <f t="shared" si="5"/>
        <v>24.4473</v>
      </c>
      <c r="N150" s="17" t="s">
        <v>92</v>
      </c>
    </row>
    <row r="151" spans="1:14">
      <c r="A151" s="13" t="s">
        <v>362</v>
      </c>
      <c r="B151" s="27" t="s">
        <v>363</v>
      </c>
      <c r="C151" s="29" t="s">
        <v>2</v>
      </c>
      <c r="D151" s="16" t="s">
        <v>59</v>
      </c>
      <c r="E151" s="17">
        <v>68.74</v>
      </c>
      <c r="F151" s="84" t="s">
        <v>90</v>
      </c>
      <c r="G151" s="35" t="s">
        <v>91</v>
      </c>
      <c r="H151" s="17">
        <v>10</v>
      </c>
      <c r="I151" s="17">
        <v>6.66778</v>
      </c>
      <c r="J151" s="17">
        <f>'2017年固定资产折旧表'!K151+I151</f>
        <v>53.34224</v>
      </c>
      <c r="K151" s="17">
        <f t="shared" si="4"/>
        <v>15.39776</v>
      </c>
      <c r="L151" s="72">
        <v>0.03</v>
      </c>
      <c r="M151" s="17">
        <f t="shared" si="5"/>
        <v>2.0622</v>
      </c>
      <c r="N151" s="17" t="s">
        <v>92</v>
      </c>
    </row>
    <row r="152" spans="1:14">
      <c r="A152" s="13" t="s">
        <v>364</v>
      </c>
      <c r="B152" s="27" t="s">
        <v>365</v>
      </c>
      <c r="C152" s="29" t="s">
        <v>2</v>
      </c>
      <c r="D152" s="16" t="s">
        <v>50</v>
      </c>
      <c r="E152" s="17">
        <v>336422.92</v>
      </c>
      <c r="F152" s="84" t="s">
        <v>90</v>
      </c>
      <c r="G152" s="35" t="s">
        <v>91</v>
      </c>
      <c r="H152" s="17">
        <v>10</v>
      </c>
      <c r="I152" s="17">
        <v>32633.02324</v>
      </c>
      <c r="J152" s="17">
        <f>'2017年固定资产折旧表'!K152+I152</f>
        <v>261064.18592</v>
      </c>
      <c r="K152" s="17">
        <f t="shared" si="4"/>
        <v>75358.73408</v>
      </c>
      <c r="L152" s="72">
        <v>0.03</v>
      </c>
      <c r="M152" s="17">
        <f t="shared" si="5"/>
        <v>10092.6876</v>
      </c>
      <c r="N152" s="17" t="s">
        <v>92</v>
      </c>
    </row>
    <row r="153" spans="1:14">
      <c r="A153" s="13" t="s">
        <v>366</v>
      </c>
      <c r="B153" s="27" t="s">
        <v>367</v>
      </c>
      <c r="C153" s="29" t="s">
        <v>2</v>
      </c>
      <c r="D153" s="16" t="s">
        <v>50</v>
      </c>
      <c r="E153" s="17">
        <v>13149.04</v>
      </c>
      <c r="F153" s="84" t="s">
        <v>90</v>
      </c>
      <c r="G153" s="35" t="s">
        <v>91</v>
      </c>
      <c r="H153" s="17">
        <v>10</v>
      </c>
      <c r="I153" s="17">
        <v>1275.45688</v>
      </c>
      <c r="J153" s="17">
        <f>'2017年固定资产折旧表'!K153+I153</f>
        <v>10203.65504</v>
      </c>
      <c r="K153" s="17">
        <f t="shared" si="4"/>
        <v>2945.38496</v>
      </c>
      <c r="L153" s="72">
        <v>0.03</v>
      </c>
      <c r="M153" s="17">
        <f t="shared" si="5"/>
        <v>394.4712</v>
      </c>
      <c r="N153" s="17" t="s">
        <v>92</v>
      </c>
    </row>
    <row r="154" spans="1:14">
      <c r="A154" s="13" t="s">
        <v>368</v>
      </c>
      <c r="B154" s="27" t="s">
        <v>369</v>
      </c>
      <c r="C154" s="29" t="s">
        <v>2</v>
      </c>
      <c r="D154" s="16" t="s">
        <v>50</v>
      </c>
      <c r="E154" s="17">
        <v>12131.28</v>
      </c>
      <c r="F154" s="84" t="s">
        <v>90</v>
      </c>
      <c r="G154" s="35" t="s">
        <v>91</v>
      </c>
      <c r="H154" s="17">
        <v>10</v>
      </c>
      <c r="I154" s="17">
        <v>1176.73416</v>
      </c>
      <c r="J154" s="17">
        <f>'2017年固定资产折旧表'!K154+I154</f>
        <v>9413.87328</v>
      </c>
      <c r="K154" s="17">
        <f t="shared" si="4"/>
        <v>2717.40672</v>
      </c>
      <c r="L154" s="72">
        <v>0.03</v>
      </c>
      <c r="M154" s="17">
        <f t="shared" si="5"/>
        <v>363.9384</v>
      </c>
      <c r="N154" s="17" t="s">
        <v>92</v>
      </c>
    </row>
    <row r="155" spans="1:14">
      <c r="A155" s="13" t="s">
        <v>370</v>
      </c>
      <c r="B155" s="27" t="s">
        <v>371</v>
      </c>
      <c r="C155" s="29" t="s">
        <v>2</v>
      </c>
      <c r="D155" s="16" t="s">
        <v>50</v>
      </c>
      <c r="E155" s="17">
        <v>2317.58</v>
      </c>
      <c r="F155" s="84" t="s">
        <v>90</v>
      </c>
      <c r="G155" s="35" t="s">
        <v>91</v>
      </c>
      <c r="H155" s="17">
        <v>10</v>
      </c>
      <c r="I155" s="17">
        <v>224.80526</v>
      </c>
      <c r="J155" s="17">
        <f>'2017年固定资产折旧表'!K155+I155</f>
        <v>1798.44208</v>
      </c>
      <c r="K155" s="17">
        <f t="shared" si="4"/>
        <v>519.13792</v>
      </c>
      <c r="L155" s="72">
        <v>0.03</v>
      </c>
      <c r="M155" s="17">
        <f t="shared" si="5"/>
        <v>69.5274</v>
      </c>
      <c r="N155" s="17" t="s">
        <v>92</v>
      </c>
    </row>
    <row r="156" spans="1:14">
      <c r="A156" s="13" t="s">
        <v>372</v>
      </c>
      <c r="B156" s="27" t="s">
        <v>303</v>
      </c>
      <c r="C156" s="29" t="s">
        <v>2</v>
      </c>
      <c r="D156" s="16" t="s">
        <v>50</v>
      </c>
      <c r="E156" s="17">
        <v>3708.26</v>
      </c>
      <c r="F156" s="84" t="s">
        <v>90</v>
      </c>
      <c r="G156" s="35" t="s">
        <v>91</v>
      </c>
      <c r="H156" s="17">
        <v>10</v>
      </c>
      <c r="I156" s="17">
        <v>359.70122</v>
      </c>
      <c r="J156" s="17">
        <f>'2017年固定资产折旧表'!K156+I156</f>
        <v>2877.60976</v>
      </c>
      <c r="K156" s="17">
        <f t="shared" si="4"/>
        <v>830.65024</v>
      </c>
      <c r="L156" s="72">
        <v>0.03</v>
      </c>
      <c r="M156" s="17">
        <f t="shared" si="5"/>
        <v>111.2478</v>
      </c>
      <c r="N156" s="17" t="s">
        <v>92</v>
      </c>
    </row>
    <row r="157" spans="1:14">
      <c r="A157" s="13" t="s">
        <v>373</v>
      </c>
      <c r="B157" s="27" t="s">
        <v>244</v>
      </c>
      <c r="C157" s="29" t="s">
        <v>2</v>
      </c>
      <c r="D157" s="16" t="s">
        <v>50</v>
      </c>
      <c r="E157" s="17">
        <v>436.5</v>
      </c>
      <c r="F157" s="84" t="s">
        <v>90</v>
      </c>
      <c r="G157" s="35" t="s">
        <v>91</v>
      </c>
      <c r="H157" s="17">
        <v>10</v>
      </c>
      <c r="I157" s="17">
        <v>42.3405</v>
      </c>
      <c r="J157" s="17">
        <f>'2017年固定资产折旧表'!K157+I157</f>
        <v>338.724</v>
      </c>
      <c r="K157" s="17">
        <f t="shared" si="4"/>
        <v>97.776</v>
      </c>
      <c r="L157" s="72">
        <v>0.03</v>
      </c>
      <c r="M157" s="17">
        <f t="shared" si="5"/>
        <v>13.095</v>
      </c>
      <c r="N157" s="17" t="s">
        <v>92</v>
      </c>
    </row>
    <row r="158" spans="1:14">
      <c r="A158" s="13" t="s">
        <v>374</v>
      </c>
      <c r="B158" s="27" t="s">
        <v>289</v>
      </c>
      <c r="C158" s="29" t="s">
        <v>2</v>
      </c>
      <c r="D158" s="16" t="s">
        <v>50</v>
      </c>
      <c r="E158" s="17">
        <v>329.72</v>
      </c>
      <c r="F158" s="84" t="s">
        <v>90</v>
      </c>
      <c r="G158" s="35" t="s">
        <v>91</v>
      </c>
      <c r="H158" s="17">
        <v>10</v>
      </c>
      <c r="I158" s="17">
        <v>31.98284</v>
      </c>
      <c r="J158" s="17">
        <f>'2017年固定资产折旧表'!K158+I158</f>
        <v>255.86272</v>
      </c>
      <c r="K158" s="17">
        <f t="shared" si="4"/>
        <v>73.85728</v>
      </c>
      <c r="L158" s="72">
        <v>0.03</v>
      </c>
      <c r="M158" s="17">
        <f t="shared" si="5"/>
        <v>9.8916</v>
      </c>
      <c r="N158" s="17" t="s">
        <v>92</v>
      </c>
    </row>
    <row r="159" spans="1:14">
      <c r="A159" s="13" t="s">
        <v>375</v>
      </c>
      <c r="B159" s="27" t="s">
        <v>291</v>
      </c>
      <c r="C159" s="29" t="s">
        <v>2</v>
      </c>
      <c r="D159" s="16" t="s">
        <v>50</v>
      </c>
      <c r="E159" s="17">
        <v>496.95</v>
      </c>
      <c r="F159" s="84" t="s">
        <v>90</v>
      </c>
      <c r="G159" s="35" t="s">
        <v>91</v>
      </c>
      <c r="H159" s="17">
        <v>10</v>
      </c>
      <c r="I159" s="17">
        <v>48.20415</v>
      </c>
      <c r="J159" s="17">
        <f>'2017年固定资产折旧表'!K159+I159</f>
        <v>385.6332</v>
      </c>
      <c r="K159" s="17">
        <f t="shared" si="4"/>
        <v>111.3168</v>
      </c>
      <c r="L159" s="72">
        <v>0.03</v>
      </c>
      <c r="M159" s="17">
        <f t="shared" si="5"/>
        <v>14.9085</v>
      </c>
      <c r="N159" s="17" t="s">
        <v>92</v>
      </c>
    </row>
    <row r="160" spans="1:14">
      <c r="A160" s="13" t="s">
        <v>376</v>
      </c>
      <c r="B160" s="27" t="s">
        <v>377</v>
      </c>
      <c r="C160" s="29" t="s">
        <v>2</v>
      </c>
      <c r="D160" s="16" t="s">
        <v>50</v>
      </c>
      <c r="E160" s="17">
        <v>245.91</v>
      </c>
      <c r="F160" s="84" t="s">
        <v>90</v>
      </c>
      <c r="G160" s="35" t="s">
        <v>91</v>
      </c>
      <c r="H160" s="17">
        <v>10</v>
      </c>
      <c r="I160" s="17">
        <v>23.85327</v>
      </c>
      <c r="J160" s="17">
        <f>'2017年固定资产折旧表'!K160+I160</f>
        <v>190.82616</v>
      </c>
      <c r="K160" s="17">
        <f t="shared" si="4"/>
        <v>55.08384</v>
      </c>
      <c r="L160" s="72">
        <v>0.03</v>
      </c>
      <c r="M160" s="17">
        <f t="shared" si="5"/>
        <v>7.3773</v>
      </c>
      <c r="N160" s="17" t="s">
        <v>92</v>
      </c>
    </row>
    <row r="161" spans="1:14">
      <c r="A161" s="13" t="s">
        <v>378</v>
      </c>
      <c r="B161" s="27" t="s">
        <v>220</v>
      </c>
      <c r="C161" s="29" t="s">
        <v>2</v>
      </c>
      <c r="D161" s="16" t="s">
        <v>50</v>
      </c>
      <c r="E161" s="17">
        <v>76.78</v>
      </c>
      <c r="F161" s="84" t="s">
        <v>90</v>
      </c>
      <c r="G161" s="35" t="s">
        <v>91</v>
      </c>
      <c r="H161" s="17">
        <v>10</v>
      </c>
      <c r="I161" s="17">
        <v>7.44766</v>
      </c>
      <c r="J161" s="17">
        <f>'2017年固定资产折旧表'!K161+I161</f>
        <v>59.58128</v>
      </c>
      <c r="K161" s="17">
        <f t="shared" si="4"/>
        <v>17.19872</v>
      </c>
      <c r="L161" s="72">
        <v>0.03</v>
      </c>
      <c r="M161" s="17">
        <f t="shared" si="5"/>
        <v>2.3034</v>
      </c>
      <c r="N161" s="17" t="s">
        <v>92</v>
      </c>
    </row>
    <row r="162" spans="1:14">
      <c r="A162" s="13" t="s">
        <v>379</v>
      </c>
      <c r="B162" s="27" t="s">
        <v>380</v>
      </c>
      <c r="C162" s="29" t="s">
        <v>2</v>
      </c>
      <c r="D162" s="16" t="s">
        <v>50</v>
      </c>
      <c r="E162" s="17">
        <v>814.91</v>
      </c>
      <c r="F162" s="84" t="s">
        <v>90</v>
      </c>
      <c r="G162" s="35" t="s">
        <v>91</v>
      </c>
      <c r="H162" s="17">
        <v>10</v>
      </c>
      <c r="I162" s="17">
        <v>79.04627</v>
      </c>
      <c r="J162" s="17">
        <f>'2017年固定资产折旧表'!K162+I162</f>
        <v>632.37016</v>
      </c>
      <c r="K162" s="17">
        <f t="shared" si="4"/>
        <v>182.53984</v>
      </c>
      <c r="L162" s="72">
        <v>0.03</v>
      </c>
      <c r="M162" s="17">
        <f t="shared" si="5"/>
        <v>24.4473</v>
      </c>
      <c r="N162" s="17" t="s">
        <v>92</v>
      </c>
    </row>
    <row r="163" spans="1:14">
      <c r="A163" s="13" t="s">
        <v>381</v>
      </c>
      <c r="B163" s="27" t="s">
        <v>382</v>
      </c>
      <c r="C163" s="29" t="s">
        <v>2</v>
      </c>
      <c r="D163" s="16" t="s">
        <v>50</v>
      </c>
      <c r="E163" s="17">
        <v>84.6</v>
      </c>
      <c r="F163" s="84" t="s">
        <v>90</v>
      </c>
      <c r="G163" s="35" t="s">
        <v>91</v>
      </c>
      <c r="H163" s="17">
        <v>10</v>
      </c>
      <c r="I163" s="17">
        <v>8.2062</v>
      </c>
      <c r="J163" s="17">
        <f>'2017年固定资产折旧表'!K163+I163</f>
        <v>65.6496</v>
      </c>
      <c r="K163" s="17">
        <f t="shared" si="4"/>
        <v>18.9504</v>
      </c>
      <c r="L163" s="72">
        <v>0.03</v>
      </c>
      <c r="M163" s="17">
        <f t="shared" si="5"/>
        <v>2.538</v>
      </c>
      <c r="N163" s="17" t="s">
        <v>92</v>
      </c>
    </row>
    <row r="164" spans="1:14">
      <c r="A164" s="13" t="s">
        <v>383</v>
      </c>
      <c r="B164" s="27" t="s">
        <v>315</v>
      </c>
      <c r="C164" s="29" t="s">
        <v>2</v>
      </c>
      <c r="D164" s="16" t="s">
        <v>50</v>
      </c>
      <c r="E164" s="17">
        <v>81.52</v>
      </c>
      <c r="F164" s="84" t="s">
        <v>90</v>
      </c>
      <c r="G164" s="35" t="s">
        <v>91</v>
      </c>
      <c r="H164" s="17">
        <v>10</v>
      </c>
      <c r="I164" s="17">
        <v>7.90744</v>
      </c>
      <c r="J164" s="17">
        <f>'2017年固定资产折旧表'!K164+I164</f>
        <v>63.25952</v>
      </c>
      <c r="K164" s="17">
        <f t="shared" si="4"/>
        <v>18.26048</v>
      </c>
      <c r="L164" s="72">
        <v>0.03</v>
      </c>
      <c r="M164" s="17">
        <f t="shared" si="5"/>
        <v>2.4456</v>
      </c>
      <c r="N164" s="17" t="s">
        <v>92</v>
      </c>
    </row>
    <row r="165" spans="1:14">
      <c r="A165" s="13" t="s">
        <v>384</v>
      </c>
      <c r="B165" s="27" t="s">
        <v>385</v>
      </c>
      <c r="C165" s="29" t="s">
        <v>2</v>
      </c>
      <c r="D165" s="16" t="s">
        <v>50</v>
      </c>
      <c r="E165" s="17">
        <v>176.53</v>
      </c>
      <c r="F165" s="84" t="s">
        <v>90</v>
      </c>
      <c r="G165" s="35" t="s">
        <v>91</v>
      </c>
      <c r="H165" s="17">
        <v>10</v>
      </c>
      <c r="I165" s="17">
        <v>17.12341</v>
      </c>
      <c r="J165" s="17">
        <f>'2017年固定资产折旧表'!K165+I165</f>
        <v>136.98728</v>
      </c>
      <c r="K165" s="17">
        <f t="shared" si="4"/>
        <v>39.54272</v>
      </c>
      <c r="L165" s="72">
        <v>0.03</v>
      </c>
      <c r="M165" s="17">
        <f t="shared" si="5"/>
        <v>5.2959</v>
      </c>
      <c r="N165" s="17" t="s">
        <v>92</v>
      </c>
    </row>
    <row r="166" spans="1:14">
      <c r="A166" s="13" t="s">
        <v>386</v>
      </c>
      <c r="B166" s="27" t="s">
        <v>387</v>
      </c>
      <c r="C166" s="29" t="s">
        <v>2</v>
      </c>
      <c r="D166" s="16" t="s">
        <v>50</v>
      </c>
      <c r="E166" s="17">
        <v>155.8</v>
      </c>
      <c r="F166" s="84" t="s">
        <v>90</v>
      </c>
      <c r="G166" s="35" t="s">
        <v>91</v>
      </c>
      <c r="H166" s="17">
        <v>10</v>
      </c>
      <c r="I166" s="17">
        <v>15.1126</v>
      </c>
      <c r="J166" s="17">
        <f>'2017年固定资产折旧表'!K166+I166</f>
        <v>120.9008</v>
      </c>
      <c r="K166" s="17">
        <f t="shared" si="4"/>
        <v>34.8992</v>
      </c>
      <c r="L166" s="72">
        <v>0.03</v>
      </c>
      <c r="M166" s="17">
        <f t="shared" si="5"/>
        <v>4.674</v>
      </c>
      <c r="N166" s="17" t="s">
        <v>92</v>
      </c>
    </row>
    <row r="167" spans="1:14">
      <c r="A167" s="13" t="s">
        <v>388</v>
      </c>
      <c r="B167" s="27" t="s">
        <v>389</v>
      </c>
      <c r="C167" s="29" t="s">
        <v>2</v>
      </c>
      <c r="D167" s="16" t="s">
        <v>68</v>
      </c>
      <c r="E167" s="17">
        <v>37195.12</v>
      </c>
      <c r="F167" s="84" t="s">
        <v>90</v>
      </c>
      <c r="G167" s="35" t="s">
        <v>91</v>
      </c>
      <c r="H167" s="17">
        <v>10</v>
      </c>
      <c r="I167" s="17">
        <v>3607.92664</v>
      </c>
      <c r="J167" s="17">
        <f>'2017年固定资产折旧表'!K167+I167</f>
        <v>28863.41312</v>
      </c>
      <c r="K167" s="17">
        <f t="shared" si="4"/>
        <v>8331.70688</v>
      </c>
      <c r="L167" s="72">
        <v>0.03</v>
      </c>
      <c r="M167" s="17">
        <f t="shared" si="5"/>
        <v>1115.8536</v>
      </c>
      <c r="N167" s="17" t="s">
        <v>92</v>
      </c>
    </row>
    <row r="168" spans="1:14">
      <c r="A168" s="13" t="s">
        <v>390</v>
      </c>
      <c r="B168" s="27" t="s">
        <v>391</v>
      </c>
      <c r="C168" s="29" t="s">
        <v>2</v>
      </c>
      <c r="D168" s="16" t="s">
        <v>24</v>
      </c>
      <c r="E168" s="17">
        <v>233700.04</v>
      </c>
      <c r="F168" s="84" t="s">
        <v>90</v>
      </c>
      <c r="G168" s="35" t="s">
        <v>91</v>
      </c>
      <c r="H168" s="17">
        <v>10</v>
      </c>
      <c r="I168" s="17">
        <v>22668.90388</v>
      </c>
      <c r="J168" s="17">
        <f>'2017年固定资产折旧表'!K168+I168</f>
        <v>181351.23104</v>
      </c>
      <c r="K168" s="17">
        <f t="shared" si="4"/>
        <v>52348.80896</v>
      </c>
      <c r="L168" s="72">
        <v>0.03</v>
      </c>
      <c r="M168" s="17">
        <f t="shared" si="5"/>
        <v>7011.0012</v>
      </c>
      <c r="N168" s="17" t="s">
        <v>92</v>
      </c>
    </row>
    <row r="169" spans="1:14">
      <c r="A169" s="13" t="s">
        <v>392</v>
      </c>
      <c r="B169" s="27" t="s">
        <v>393</v>
      </c>
      <c r="C169" s="29" t="s">
        <v>2</v>
      </c>
      <c r="D169" s="16" t="s">
        <v>24</v>
      </c>
      <c r="E169" s="17">
        <v>279878.7</v>
      </c>
      <c r="F169" s="84" t="s">
        <v>90</v>
      </c>
      <c r="G169" s="35" t="s">
        <v>91</v>
      </c>
      <c r="H169" s="17">
        <v>10</v>
      </c>
      <c r="I169" s="17">
        <v>27148.2339</v>
      </c>
      <c r="J169" s="17">
        <f>'2017年固定资产折旧表'!K169+I169</f>
        <v>217185.8712</v>
      </c>
      <c r="K169" s="17">
        <f t="shared" si="4"/>
        <v>62692.8288</v>
      </c>
      <c r="L169" s="72">
        <v>0.03</v>
      </c>
      <c r="M169" s="17">
        <f t="shared" si="5"/>
        <v>8396.361</v>
      </c>
      <c r="N169" s="17" t="s">
        <v>92</v>
      </c>
    </row>
    <row r="170" spans="1:14">
      <c r="A170" s="13" t="s">
        <v>394</v>
      </c>
      <c r="B170" s="27" t="s">
        <v>395</v>
      </c>
      <c r="C170" s="29" t="s">
        <v>2</v>
      </c>
      <c r="D170" s="16" t="s">
        <v>13</v>
      </c>
      <c r="E170" s="17">
        <v>69851.44</v>
      </c>
      <c r="F170" s="84" t="s">
        <v>90</v>
      </c>
      <c r="G170" s="35" t="s">
        <v>91</v>
      </c>
      <c r="H170" s="17">
        <v>10</v>
      </c>
      <c r="I170" s="17">
        <v>6775.58968</v>
      </c>
      <c r="J170" s="17">
        <f>'2017年固定资产折旧表'!K170+I170</f>
        <v>54204.71744</v>
      </c>
      <c r="K170" s="17">
        <f t="shared" si="4"/>
        <v>15646.72256</v>
      </c>
      <c r="L170" s="72">
        <v>0.03</v>
      </c>
      <c r="M170" s="17">
        <f t="shared" si="5"/>
        <v>2095.5432</v>
      </c>
      <c r="N170" s="17" t="s">
        <v>92</v>
      </c>
    </row>
    <row r="171" spans="1:14">
      <c r="A171" s="13" t="s">
        <v>396</v>
      </c>
      <c r="B171" s="27" t="s">
        <v>397</v>
      </c>
      <c r="C171" s="29" t="s">
        <v>2</v>
      </c>
      <c r="D171" s="16" t="s">
        <v>42</v>
      </c>
      <c r="E171" s="17">
        <v>926229.48</v>
      </c>
      <c r="F171" s="84" t="s">
        <v>90</v>
      </c>
      <c r="G171" s="35" t="s">
        <v>91</v>
      </c>
      <c r="H171" s="17">
        <v>10</v>
      </c>
      <c r="I171" s="17">
        <v>89844.25956</v>
      </c>
      <c r="J171" s="17">
        <f>'2017年固定资产折旧表'!K171+I171</f>
        <v>718754.07648</v>
      </c>
      <c r="K171" s="17">
        <f t="shared" si="4"/>
        <v>207475.40352</v>
      </c>
      <c r="L171" s="72">
        <v>0.03</v>
      </c>
      <c r="M171" s="17">
        <f t="shared" si="5"/>
        <v>27786.8844</v>
      </c>
      <c r="N171" s="17" t="s">
        <v>92</v>
      </c>
    </row>
    <row r="172" spans="1:14">
      <c r="A172" s="13" t="s">
        <v>398</v>
      </c>
      <c r="B172" s="27" t="s">
        <v>399</v>
      </c>
      <c r="C172" s="29" t="s">
        <v>2</v>
      </c>
      <c r="D172" s="16" t="s">
        <v>68</v>
      </c>
      <c r="E172" s="17">
        <v>55022.38</v>
      </c>
      <c r="F172" s="84" t="s">
        <v>90</v>
      </c>
      <c r="G172" s="35" t="s">
        <v>91</v>
      </c>
      <c r="H172" s="17">
        <v>10</v>
      </c>
      <c r="I172" s="17">
        <v>5337.17086</v>
      </c>
      <c r="J172" s="17">
        <f>'2017年固定资产折旧表'!K172+I172</f>
        <v>42697.36688</v>
      </c>
      <c r="K172" s="17">
        <f t="shared" si="4"/>
        <v>12325.01312</v>
      </c>
      <c r="L172" s="72">
        <v>0.03</v>
      </c>
      <c r="M172" s="17">
        <f t="shared" si="5"/>
        <v>1650.6714</v>
      </c>
      <c r="N172" s="17" t="s">
        <v>92</v>
      </c>
    </row>
    <row r="173" spans="1:14">
      <c r="A173" s="13" t="s">
        <v>400</v>
      </c>
      <c r="B173" s="27" t="s">
        <v>401</v>
      </c>
      <c r="C173" s="29" t="s">
        <v>2</v>
      </c>
      <c r="D173" s="16" t="s">
        <v>68</v>
      </c>
      <c r="E173" s="17">
        <v>12112.58</v>
      </c>
      <c r="F173" s="84" t="s">
        <v>90</v>
      </c>
      <c r="G173" s="35" t="s">
        <v>91</v>
      </c>
      <c r="H173" s="17">
        <v>10</v>
      </c>
      <c r="I173" s="17">
        <v>1174.92026</v>
      </c>
      <c r="J173" s="17">
        <f>'2017年固定资产折旧表'!K173+I173</f>
        <v>9399.36208</v>
      </c>
      <c r="K173" s="17">
        <f t="shared" si="4"/>
        <v>2713.21792</v>
      </c>
      <c r="L173" s="72">
        <v>0.03</v>
      </c>
      <c r="M173" s="17">
        <f t="shared" si="5"/>
        <v>363.3774</v>
      </c>
      <c r="N173" s="17" t="s">
        <v>92</v>
      </c>
    </row>
    <row r="174" spans="1:14">
      <c r="A174" s="13" t="s">
        <v>402</v>
      </c>
      <c r="B174" s="27" t="s">
        <v>291</v>
      </c>
      <c r="C174" s="29" t="s">
        <v>2</v>
      </c>
      <c r="D174" s="16" t="s">
        <v>50</v>
      </c>
      <c r="E174" s="17">
        <v>596.34</v>
      </c>
      <c r="F174" s="84" t="s">
        <v>90</v>
      </c>
      <c r="G174" s="35" t="s">
        <v>91</v>
      </c>
      <c r="H174" s="17">
        <v>10</v>
      </c>
      <c r="I174" s="17">
        <v>57.84498</v>
      </c>
      <c r="J174" s="17">
        <f>'2017年固定资产折旧表'!K174+I174</f>
        <v>462.75984</v>
      </c>
      <c r="K174" s="17">
        <f t="shared" si="4"/>
        <v>133.58016</v>
      </c>
      <c r="L174" s="72">
        <v>0.03</v>
      </c>
      <c r="M174" s="17">
        <f t="shared" si="5"/>
        <v>17.8902</v>
      </c>
      <c r="N174" s="17" t="s">
        <v>92</v>
      </c>
    </row>
    <row r="175" spans="1:14">
      <c r="A175" s="13" t="s">
        <v>403</v>
      </c>
      <c r="B175" s="27" t="s">
        <v>404</v>
      </c>
      <c r="C175" s="29" t="s">
        <v>2</v>
      </c>
      <c r="D175" s="16" t="s">
        <v>50</v>
      </c>
      <c r="E175" s="17">
        <v>4012.1</v>
      </c>
      <c r="F175" s="84" t="s">
        <v>90</v>
      </c>
      <c r="G175" s="35" t="s">
        <v>91</v>
      </c>
      <c r="H175" s="17">
        <v>10</v>
      </c>
      <c r="I175" s="17">
        <v>389.1737</v>
      </c>
      <c r="J175" s="17">
        <f>'2017年固定资产折旧表'!K175+I175</f>
        <v>3113.3896</v>
      </c>
      <c r="K175" s="17">
        <f t="shared" si="4"/>
        <v>898.7104</v>
      </c>
      <c r="L175" s="72">
        <v>0.03</v>
      </c>
      <c r="M175" s="17">
        <f t="shared" si="5"/>
        <v>120.363</v>
      </c>
      <c r="N175" s="17" t="s">
        <v>92</v>
      </c>
    </row>
    <row r="176" spans="1:14">
      <c r="A176" s="13" t="s">
        <v>405</v>
      </c>
      <c r="B176" s="27" t="s">
        <v>293</v>
      </c>
      <c r="C176" s="29" t="s">
        <v>2</v>
      </c>
      <c r="D176" s="16" t="s">
        <v>50</v>
      </c>
      <c r="E176" s="17">
        <v>592.46</v>
      </c>
      <c r="F176" s="84" t="s">
        <v>90</v>
      </c>
      <c r="G176" s="35" t="s">
        <v>91</v>
      </c>
      <c r="H176" s="17">
        <v>10</v>
      </c>
      <c r="I176" s="17">
        <v>57.46862</v>
      </c>
      <c r="J176" s="17">
        <f>'2017年固定资产折旧表'!K176+I176</f>
        <v>459.74896</v>
      </c>
      <c r="K176" s="17">
        <f t="shared" si="4"/>
        <v>132.71104</v>
      </c>
      <c r="L176" s="72">
        <v>0.03</v>
      </c>
      <c r="M176" s="17">
        <f t="shared" si="5"/>
        <v>17.7738</v>
      </c>
      <c r="N176" s="17" t="s">
        <v>92</v>
      </c>
    </row>
    <row r="177" spans="1:14">
      <c r="A177" s="13" t="s">
        <v>406</v>
      </c>
      <c r="B177" s="27" t="s">
        <v>407</v>
      </c>
      <c r="C177" s="29" t="s">
        <v>2</v>
      </c>
      <c r="D177" s="16" t="s">
        <v>50</v>
      </c>
      <c r="E177" s="17">
        <v>133.1</v>
      </c>
      <c r="F177" s="84" t="s">
        <v>90</v>
      </c>
      <c r="G177" s="35" t="s">
        <v>91</v>
      </c>
      <c r="H177" s="17">
        <v>10</v>
      </c>
      <c r="I177" s="17">
        <v>12.9107</v>
      </c>
      <c r="J177" s="17">
        <f>'2017年固定资产折旧表'!K177+I177</f>
        <v>103.2856</v>
      </c>
      <c r="K177" s="17">
        <f t="shared" si="4"/>
        <v>29.8144</v>
      </c>
      <c r="L177" s="72">
        <v>0.03</v>
      </c>
      <c r="M177" s="17">
        <f t="shared" si="5"/>
        <v>3.993</v>
      </c>
      <c r="N177" s="17" t="s">
        <v>92</v>
      </c>
    </row>
    <row r="178" spans="1:14">
      <c r="A178" s="13" t="s">
        <v>408</v>
      </c>
      <c r="B178" s="27" t="s">
        <v>409</v>
      </c>
      <c r="C178" s="29" t="s">
        <v>2</v>
      </c>
      <c r="D178" s="16" t="s">
        <v>50</v>
      </c>
      <c r="E178" s="17">
        <v>109.7</v>
      </c>
      <c r="F178" s="84" t="s">
        <v>90</v>
      </c>
      <c r="G178" s="35" t="s">
        <v>91</v>
      </c>
      <c r="H178" s="17">
        <v>10</v>
      </c>
      <c r="I178" s="17">
        <v>10.6409</v>
      </c>
      <c r="J178" s="17">
        <f>'2017年固定资产折旧表'!K178+I178</f>
        <v>85.1272</v>
      </c>
      <c r="K178" s="17">
        <f t="shared" si="4"/>
        <v>24.5728</v>
      </c>
      <c r="L178" s="72">
        <v>0.03</v>
      </c>
      <c r="M178" s="17">
        <f t="shared" si="5"/>
        <v>3.291</v>
      </c>
      <c r="N178" s="17" t="s">
        <v>92</v>
      </c>
    </row>
    <row r="179" spans="1:14">
      <c r="A179" s="13" t="s">
        <v>410</v>
      </c>
      <c r="B179" s="27" t="s">
        <v>303</v>
      </c>
      <c r="C179" s="29" t="s">
        <v>2</v>
      </c>
      <c r="D179" s="16" t="s">
        <v>50</v>
      </c>
      <c r="E179" s="17">
        <v>5562.39</v>
      </c>
      <c r="F179" s="84" t="s">
        <v>90</v>
      </c>
      <c r="G179" s="35" t="s">
        <v>91</v>
      </c>
      <c r="H179" s="17">
        <v>10</v>
      </c>
      <c r="I179" s="17">
        <v>539.55183</v>
      </c>
      <c r="J179" s="17">
        <f>'2017年固定资产折旧表'!K179+I179</f>
        <v>4316.41464</v>
      </c>
      <c r="K179" s="17">
        <f t="shared" si="4"/>
        <v>1245.97536</v>
      </c>
      <c r="L179" s="72">
        <v>0.03</v>
      </c>
      <c r="M179" s="17">
        <f t="shared" si="5"/>
        <v>166.8717</v>
      </c>
      <c r="N179" s="17" t="s">
        <v>92</v>
      </c>
    </row>
    <row r="180" spans="1:14">
      <c r="A180" s="13" t="s">
        <v>411</v>
      </c>
      <c r="B180" s="27" t="s">
        <v>412</v>
      </c>
      <c r="C180" s="29" t="s">
        <v>2</v>
      </c>
      <c r="D180" s="16" t="s">
        <v>50</v>
      </c>
      <c r="E180" s="17">
        <v>1488.87</v>
      </c>
      <c r="F180" s="84" t="s">
        <v>90</v>
      </c>
      <c r="G180" s="35" t="s">
        <v>91</v>
      </c>
      <c r="H180" s="17">
        <v>10</v>
      </c>
      <c r="I180" s="17">
        <v>144.42039</v>
      </c>
      <c r="J180" s="17">
        <f>'2017年固定资产折旧表'!K180+I180</f>
        <v>1155.36312</v>
      </c>
      <c r="K180" s="17">
        <f t="shared" si="4"/>
        <v>333.50688</v>
      </c>
      <c r="L180" s="72">
        <v>0.03</v>
      </c>
      <c r="M180" s="17">
        <f t="shared" si="5"/>
        <v>44.6661</v>
      </c>
      <c r="N180" s="17" t="s">
        <v>92</v>
      </c>
    </row>
    <row r="181" spans="1:14">
      <c r="A181" s="13" t="s">
        <v>413</v>
      </c>
      <c r="B181" s="27" t="s">
        <v>414</v>
      </c>
      <c r="C181" s="29" t="s">
        <v>2</v>
      </c>
      <c r="D181" s="16" t="s">
        <v>50</v>
      </c>
      <c r="E181" s="17">
        <v>2335.88</v>
      </c>
      <c r="F181" s="84" t="s">
        <v>90</v>
      </c>
      <c r="G181" s="35" t="s">
        <v>91</v>
      </c>
      <c r="H181" s="17">
        <v>10</v>
      </c>
      <c r="I181" s="17">
        <v>226.58036</v>
      </c>
      <c r="J181" s="17">
        <f>'2017年固定资产折旧表'!K181+I181</f>
        <v>1812.64288</v>
      </c>
      <c r="K181" s="17">
        <f t="shared" si="4"/>
        <v>523.23712</v>
      </c>
      <c r="L181" s="72">
        <v>0.03</v>
      </c>
      <c r="M181" s="17">
        <f t="shared" si="5"/>
        <v>70.0764</v>
      </c>
      <c r="N181" s="17" t="s">
        <v>92</v>
      </c>
    </row>
    <row r="182" spans="1:14">
      <c r="A182" s="13" t="s">
        <v>415</v>
      </c>
      <c r="B182" s="27" t="s">
        <v>315</v>
      </c>
      <c r="C182" s="29" t="s">
        <v>2</v>
      </c>
      <c r="D182" s="16" t="s">
        <v>50</v>
      </c>
      <c r="E182" s="17">
        <v>5029.32</v>
      </c>
      <c r="F182" s="84" t="s">
        <v>90</v>
      </c>
      <c r="G182" s="35" t="s">
        <v>91</v>
      </c>
      <c r="H182" s="17">
        <v>10</v>
      </c>
      <c r="I182" s="17">
        <v>487.84404</v>
      </c>
      <c r="J182" s="17">
        <f>'2017年固定资产折旧表'!K182+I182</f>
        <v>3902.75232</v>
      </c>
      <c r="K182" s="17">
        <f t="shared" si="4"/>
        <v>1126.56768</v>
      </c>
      <c r="L182" s="72">
        <v>0.03</v>
      </c>
      <c r="M182" s="17">
        <f t="shared" si="5"/>
        <v>150.8796</v>
      </c>
      <c r="N182" s="17" t="s">
        <v>92</v>
      </c>
    </row>
    <row r="183" spans="1:14">
      <c r="A183" s="13" t="s">
        <v>416</v>
      </c>
      <c r="B183" s="27" t="s">
        <v>417</v>
      </c>
      <c r="C183" s="29" t="s">
        <v>2</v>
      </c>
      <c r="D183" s="16" t="s">
        <v>68</v>
      </c>
      <c r="E183" s="17">
        <v>2725.72</v>
      </c>
      <c r="F183" s="84" t="s">
        <v>90</v>
      </c>
      <c r="G183" s="35" t="s">
        <v>91</v>
      </c>
      <c r="H183" s="17">
        <v>10</v>
      </c>
      <c r="I183" s="17">
        <v>264.39484</v>
      </c>
      <c r="J183" s="17">
        <f>'2017年固定资产折旧表'!K183+I183</f>
        <v>2115.15872</v>
      </c>
      <c r="K183" s="17">
        <f t="shared" si="4"/>
        <v>610.56128</v>
      </c>
      <c r="L183" s="72">
        <v>0.03</v>
      </c>
      <c r="M183" s="17">
        <f t="shared" si="5"/>
        <v>81.7716</v>
      </c>
      <c r="N183" s="17" t="s">
        <v>92</v>
      </c>
    </row>
    <row r="184" spans="1:14">
      <c r="A184" s="13" t="s">
        <v>418</v>
      </c>
      <c r="B184" s="27" t="s">
        <v>419</v>
      </c>
      <c r="C184" s="29" t="s">
        <v>2</v>
      </c>
      <c r="D184" s="16" t="s">
        <v>46</v>
      </c>
      <c r="E184" s="17">
        <v>752434.52</v>
      </c>
      <c r="F184" s="84" t="s">
        <v>90</v>
      </c>
      <c r="G184" s="35" t="s">
        <v>91</v>
      </c>
      <c r="H184" s="17">
        <v>10</v>
      </c>
      <c r="I184" s="17">
        <v>72986.14844</v>
      </c>
      <c r="J184" s="17">
        <f>'2017年固定资产折旧表'!K184+I184</f>
        <v>583889.18752</v>
      </c>
      <c r="K184" s="17">
        <f t="shared" si="4"/>
        <v>168545.33248</v>
      </c>
      <c r="L184" s="72">
        <v>0.03</v>
      </c>
      <c r="M184" s="17">
        <f t="shared" si="5"/>
        <v>22573.0356</v>
      </c>
      <c r="N184" s="17" t="s">
        <v>92</v>
      </c>
    </row>
    <row r="185" spans="1:14">
      <c r="A185" s="13" t="s">
        <v>420</v>
      </c>
      <c r="B185" s="27" t="s">
        <v>421</v>
      </c>
      <c r="C185" s="29" t="s">
        <v>2</v>
      </c>
      <c r="D185" s="16" t="s">
        <v>13</v>
      </c>
      <c r="E185" s="17">
        <v>49538.55</v>
      </c>
      <c r="F185" s="84" t="s">
        <v>90</v>
      </c>
      <c r="G185" s="35" t="s">
        <v>91</v>
      </c>
      <c r="H185" s="17">
        <v>10</v>
      </c>
      <c r="I185" s="17">
        <v>4805.23935</v>
      </c>
      <c r="J185" s="17">
        <f>'2017年固定资产折旧表'!K185+I185</f>
        <v>38441.9148</v>
      </c>
      <c r="K185" s="17">
        <f t="shared" si="4"/>
        <v>11096.6352</v>
      </c>
      <c r="L185" s="72">
        <v>0.03</v>
      </c>
      <c r="M185" s="17">
        <f t="shared" si="5"/>
        <v>1486.1565</v>
      </c>
      <c r="N185" s="17" t="s">
        <v>92</v>
      </c>
    </row>
    <row r="186" spans="1:14">
      <c r="A186" s="13" t="s">
        <v>422</v>
      </c>
      <c r="B186" s="27" t="s">
        <v>423</v>
      </c>
      <c r="C186" s="29" t="s">
        <v>2</v>
      </c>
      <c r="D186" s="16" t="s">
        <v>13</v>
      </c>
      <c r="E186" s="17">
        <v>16483.66</v>
      </c>
      <c r="F186" s="84" t="s">
        <v>90</v>
      </c>
      <c r="G186" s="35" t="s">
        <v>91</v>
      </c>
      <c r="H186" s="17">
        <v>10</v>
      </c>
      <c r="I186" s="17">
        <v>1598.91502</v>
      </c>
      <c r="J186" s="17">
        <f>'2017年固定资产折旧表'!K186+I186</f>
        <v>12791.32016</v>
      </c>
      <c r="K186" s="17">
        <f t="shared" si="4"/>
        <v>3692.33984</v>
      </c>
      <c r="L186" s="72">
        <v>0.03</v>
      </c>
      <c r="M186" s="17">
        <f t="shared" si="5"/>
        <v>494.5098</v>
      </c>
      <c r="N186" s="17" t="s">
        <v>92</v>
      </c>
    </row>
    <row r="187" spans="1:14">
      <c r="A187" s="13" t="s">
        <v>424</v>
      </c>
      <c r="B187" s="27" t="s">
        <v>425</v>
      </c>
      <c r="C187" s="29" t="s">
        <v>2</v>
      </c>
      <c r="D187" s="16" t="s">
        <v>61</v>
      </c>
      <c r="E187" s="17">
        <v>19023.06</v>
      </c>
      <c r="F187" s="84" t="s">
        <v>90</v>
      </c>
      <c r="G187" s="35" t="s">
        <v>91</v>
      </c>
      <c r="H187" s="17">
        <v>10</v>
      </c>
      <c r="I187" s="17">
        <v>1845.23682</v>
      </c>
      <c r="J187" s="17">
        <f>'2017年固定资产折旧表'!K187+I187</f>
        <v>14761.89456</v>
      </c>
      <c r="K187" s="17">
        <f t="shared" si="4"/>
        <v>4261.16544</v>
      </c>
      <c r="L187" s="72">
        <v>0.03</v>
      </c>
      <c r="M187" s="17">
        <f t="shared" si="5"/>
        <v>570.6918</v>
      </c>
      <c r="N187" s="17" t="s">
        <v>92</v>
      </c>
    </row>
    <row r="188" spans="1:14">
      <c r="A188" s="13" t="s">
        <v>426</v>
      </c>
      <c r="B188" s="27" t="s">
        <v>427</v>
      </c>
      <c r="C188" s="29" t="s">
        <v>2</v>
      </c>
      <c r="D188" s="16" t="s">
        <v>68</v>
      </c>
      <c r="E188" s="17">
        <v>8333.19</v>
      </c>
      <c r="F188" s="84" t="s">
        <v>90</v>
      </c>
      <c r="G188" s="35" t="s">
        <v>91</v>
      </c>
      <c r="H188" s="17">
        <v>10</v>
      </c>
      <c r="I188" s="17">
        <v>808.31943</v>
      </c>
      <c r="J188" s="17">
        <f>'2017年固定资产折旧表'!K188+I188</f>
        <v>6466.55544</v>
      </c>
      <c r="K188" s="17">
        <f t="shared" si="4"/>
        <v>1866.63456</v>
      </c>
      <c r="L188" s="72">
        <v>0.03</v>
      </c>
      <c r="M188" s="17">
        <f t="shared" si="5"/>
        <v>249.9957</v>
      </c>
      <c r="N188" s="17" t="s">
        <v>92</v>
      </c>
    </row>
    <row r="189" spans="1:14">
      <c r="A189" s="13" t="s">
        <v>428</v>
      </c>
      <c r="B189" s="27" t="s">
        <v>429</v>
      </c>
      <c r="C189" s="29" t="s">
        <v>2</v>
      </c>
      <c r="D189" s="16" t="s">
        <v>68</v>
      </c>
      <c r="E189" s="17">
        <v>2027.04</v>
      </c>
      <c r="F189" s="84" t="s">
        <v>90</v>
      </c>
      <c r="G189" s="35" t="s">
        <v>91</v>
      </c>
      <c r="H189" s="17">
        <v>10</v>
      </c>
      <c r="I189" s="17">
        <v>196.62288</v>
      </c>
      <c r="J189" s="17">
        <f>'2017年固定资产折旧表'!K189+I189</f>
        <v>1572.98304</v>
      </c>
      <c r="K189" s="17">
        <f t="shared" si="4"/>
        <v>454.05696</v>
      </c>
      <c r="L189" s="72">
        <v>0.03</v>
      </c>
      <c r="M189" s="17">
        <f t="shared" si="5"/>
        <v>60.8112</v>
      </c>
      <c r="N189" s="17" t="s">
        <v>92</v>
      </c>
    </row>
    <row r="190" spans="1:14">
      <c r="A190" s="13" t="s">
        <v>430</v>
      </c>
      <c r="B190" s="27" t="s">
        <v>431</v>
      </c>
      <c r="C190" s="29" t="s">
        <v>2</v>
      </c>
      <c r="D190" s="16" t="s">
        <v>68</v>
      </c>
      <c r="E190" s="17">
        <v>8022.24</v>
      </c>
      <c r="F190" s="84" t="s">
        <v>90</v>
      </c>
      <c r="G190" s="35" t="s">
        <v>91</v>
      </c>
      <c r="H190" s="17">
        <v>10</v>
      </c>
      <c r="I190" s="17">
        <v>778.15728</v>
      </c>
      <c r="J190" s="17">
        <f>'2017年固定资产折旧表'!K190+I190</f>
        <v>6225.25824</v>
      </c>
      <c r="K190" s="17">
        <f t="shared" si="4"/>
        <v>1796.98176</v>
      </c>
      <c r="L190" s="72">
        <v>0.03</v>
      </c>
      <c r="M190" s="17">
        <f t="shared" si="5"/>
        <v>240.6672</v>
      </c>
      <c r="N190" s="17" t="s">
        <v>92</v>
      </c>
    </row>
    <row r="191" spans="1:14">
      <c r="A191" s="13" t="s">
        <v>432</v>
      </c>
      <c r="B191" s="27" t="s">
        <v>433</v>
      </c>
      <c r="C191" s="29" t="s">
        <v>2</v>
      </c>
      <c r="D191" s="16" t="s">
        <v>68</v>
      </c>
      <c r="E191" s="17">
        <v>2648.92</v>
      </c>
      <c r="F191" s="84" t="s">
        <v>90</v>
      </c>
      <c r="G191" s="35" t="s">
        <v>91</v>
      </c>
      <c r="H191" s="17">
        <v>10</v>
      </c>
      <c r="I191" s="17">
        <v>256.94524</v>
      </c>
      <c r="J191" s="17">
        <f>'2017年固定资产折旧表'!K191+I191</f>
        <v>2055.56192</v>
      </c>
      <c r="K191" s="17">
        <f t="shared" si="4"/>
        <v>593.35808</v>
      </c>
      <c r="L191" s="72">
        <v>0.03</v>
      </c>
      <c r="M191" s="17">
        <f t="shared" si="5"/>
        <v>79.4676</v>
      </c>
      <c r="N191" s="17" t="s">
        <v>92</v>
      </c>
    </row>
    <row r="192" spans="1:14">
      <c r="A192" s="13" t="s">
        <v>434</v>
      </c>
      <c r="B192" s="27" t="s">
        <v>435</v>
      </c>
      <c r="C192" s="29" t="s">
        <v>2</v>
      </c>
      <c r="D192" s="16" t="s">
        <v>68</v>
      </c>
      <c r="E192" s="17">
        <v>8333.19</v>
      </c>
      <c r="F192" s="84" t="s">
        <v>90</v>
      </c>
      <c r="G192" s="35" t="s">
        <v>91</v>
      </c>
      <c r="H192" s="17">
        <v>10</v>
      </c>
      <c r="I192" s="17">
        <v>808.31943</v>
      </c>
      <c r="J192" s="17">
        <f>'2017年固定资产折旧表'!K192+I192</f>
        <v>6466.55544</v>
      </c>
      <c r="K192" s="17">
        <f t="shared" si="4"/>
        <v>1866.63456</v>
      </c>
      <c r="L192" s="72">
        <v>0.03</v>
      </c>
      <c r="M192" s="17">
        <f t="shared" si="5"/>
        <v>249.9957</v>
      </c>
      <c r="N192" s="17" t="s">
        <v>92</v>
      </c>
    </row>
    <row r="193" spans="1:14">
      <c r="A193" s="13" t="s">
        <v>436</v>
      </c>
      <c r="B193" s="27" t="s">
        <v>437</v>
      </c>
      <c r="C193" s="29" t="s">
        <v>2</v>
      </c>
      <c r="D193" s="16" t="s">
        <v>68</v>
      </c>
      <c r="E193" s="17">
        <v>2648.92</v>
      </c>
      <c r="F193" s="84" t="s">
        <v>90</v>
      </c>
      <c r="G193" s="35" t="s">
        <v>91</v>
      </c>
      <c r="H193" s="17">
        <v>10</v>
      </c>
      <c r="I193" s="17">
        <v>256.94524</v>
      </c>
      <c r="J193" s="17">
        <f>'2017年固定资产折旧表'!K193+I193</f>
        <v>2055.56192</v>
      </c>
      <c r="K193" s="17">
        <f t="shared" si="4"/>
        <v>593.35808</v>
      </c>
      <c r="L193" s="72">
        <v>0.03</v>
      </c>
      <c r="M193" s="17">
        <f t="shared" si="5"/>
        <v>79.4676</v>
      </c>
      <c r="N193" s="17" t="s">
        <v>92</v>
      </c>
    </row>
    <row r="194" spans="1:14">
      <c r="A194" s="13" t="s">
        <v>438</v>
      </c>
      <c r="B194" s="27" t="s">
        <v>439</v>
      </c>
      <c r="C194" s="29" t="s">
        <v>2</v>
      </c>
      <c r="D194" s="16" t="s">
        <v>68</v>
      </c>
      <c r="E194" s="17">
        <v>32841.96</v>
      </c>
      <c r="F194" s="84" t="s">
        <v>90</v>
      </c>
      <c r="G194" s="35" t="s">
        <v>91</v>
      </c>
      <c r="H194" s="17">
        <v>10</v>
      </c>
      <c r="I194" s="17">
        <v>3185.67012</v>
      </c>
      <c r="J194" s="17">
        <f>'2017年固定资产折旧表'!K194+I194</f>
        <v>25485.36096</v>
      </c>
      <c r="K194" s="17">
        <f t="shared" si="4"/>
        <v>7356.59904</v>
      </c>
      <c r="L194" s="72">
        <v>0.03</v>
      </c>
      <c r="M194" s="17">
        <f t="shared" si="5"/>
        <v>985.2588</v>
      </c>
      <c r="N194" s="17" t="s">
        <v>92</v>
      </c>
    </row>
    <row r="195" spans="1:14">
      <c r="A195" s="13" t="s">
        <v>440</v>
      </c>
      <c r="B195" s="27" t="s">
        <v>441</v>
      </c>
      <c r="C195" s="29" t="s">
        <v>2</v>
      </c>
      <c r="D195" s="16" t="s">
        <v>68</v>
      </c>
      <c r="E195" s="17">
        <v>13356.34</v>
      </c>
      <c r="F195" s="84" t="s">
        <v>90</v>
      </c>
      <c r="G195" s="35" t="s">
        <v>91</v>
      </c>
      <c r="H195" s="17">
        <v>10</v>
      </c>
      <c r="I195" s="17">
        <v>1295.56498</v>
      </c>
      <c r="J195" s="17">
        <f>'2017年固定资产折旧表'!K195+I195</f>
        <v>10364.51984</v>
      </c>
      <c r="K195" s="17">
        <f t="shared" si="4"/>
        <v>2991.82016</v>
      </c>
      <c r="L195" s="72">
        <v>0.03</v>
      </c>
      <c r="M195" s="17">
        <f t="shared" si="5"/>
        <v>400.6902</v>
      </c>
      <c r="N195" s="17" t="s">
        <v>92</v>
      </c>
    </row>
    <row r="196" spans="1:14">
      <c r="A196" s="13" t="s">
        <v>442</v>
      </c>
      <c r="B196" s="27" t="s">
        <v>443</v>
      </c>
      <c r="C196" s="29" t="s">
        <v>2</v>
      </c>
      <c r="D196" s="16" t="s">
        <v>68</v>
      </c>
      <c r="E196" s="17">
        <v>10352.86</v>
      </c>
      <c r="F196" s="84" t="s">
        <v>90</v>
      </c>
      <c r="G196" s="35" t="s">
        <v>91</v>
      </c>
      <c r="H196" s="17">
        <v>10</v>
      </c>
      <c r="I196" s="17">
        <v>1004.22742</v>
      </c>
      <c r="J196" s="17">
        <f>'2017年固定资产折旧表'!K196+I196</f>
        <v>8033.81936</v>
      </c>
      <c r="K196" s="17">
        <f t="shared" si="4"/>
        <v>2319.04064</v>
      </c>
      <c r="L196" s="72">
        <v>0.03</v>
      </c>
      <c r="M196" s="17">
        <f t="shared" si="5"/>
        <v>310.5858</v>
      </c>
      <c r="N196" s="17" t="s">
        <v>92</v>
      </c>
    </row>
    <row r="197" spans="1:14">
      <c r="A197" s="13" t="s">
        <v>444</v>
      </c>
      <c r="B197" s="27" t="s">
        <v>445</v>
      </c>
      <c r="C197" s="29" t="s">
        <v>2</v>
      </c>
      <c r="D197" s="16" t="s">
        <v>35</v>
      </c>
      <c r="E197" s="17">
        <v>11363.38</v>
      </c>
      <c r="F197" s="84" t="s">
        <v>90</v>
      </c>
      <c r="G197" s="35" t="s">
        <v>91</v>
      </c>
      <c r="H197" s="17">
        <v>10</v>
      </c>
      <c r="I197" s="17">
        <v>1102.24786</v>
      </c>
      <c r="J197" s="17">
        <f>'2017年固定资产折旧表'!K197+I197</f>
        <v>8817.98288</v>
      </c>
      <c r="K197" s="17">
        <f t="shared" ref="K197:K260" si="6">E197-J197</f>
        <v>2545.39712</v>
      </c>
      <c r="L197" s="72">
        <v>0.03</v>
      </c>
      <c r="M197" s="17">
        <f t="shared" ref="M197:M260" si="7">E197*L197</f>
        <v>340.9014</v>
      </c>
      <c r="N197" s="17" t="s">
        <v>92</v>
      </c>
    </row>
    <row r="198" spans="1:14">
      <c r="A198" s="13" t="s">
        <v>446</v>
      </c>
      <c r="B198" s="27" t="s">
        <v>315</v>
      </c>
      <c r="C198" s="29" t="s">
        <v>2</v>
      </c>
      <c r="D198" s="16" t="s">
        <v>35</v>
      </c>
      <c r="E198" s="17">
        <v>1760.67</v>
      </c>
      <c r="F198" s="84" t="s">
        <v>90</v>
      </c>
      <c r="G198" s="35" t="s">
        <v>91</v>
      </c>
      <c r="H198" s="17">
        <v>10</v>
      </c>
      <c r="I198" s="17">
        <v>170.78499</v>
      </c>
      <c r="J198" s="17">
        <f>'2017年固定资产折旧表'!K198+I198</f>
        <v>1366.27992</v>
      </c>
      <c r="K198" s="17">
        <f t="shared" si="6"/>
        <v>394.39008</v>
      </c>
      <c r="L198" s="72">
        <v>0.03</v>
      </c>
      <c r="M198" s="17">
        <f t="shared" si="7"/>
        <v>52.8201</v>
      </c>
      <c r="N198" s="17" t="s">
        <v>92</v>
      </c>
    </row>
    <row r="199" spans="1:14">
      <c r="A199" s="13" t="s">
        <v>447</v>
      </c>
      <c r="B199" s="27" t="s">
        <v>448</v>
      </c>
      <c r="C199" s="29" t="s">
        <v>2</v>
      </c>
      <c r="D199" s="16" t="s">
        <v>13</v>
      </c>
      <c r="E199" s="17">
        <v>249.52</v>
      </c>
      <c r="F199" s="84" t="s">
        <v>90</v>
      </c>
      <c r="G199" s="35" t="s">
        <v>91</v>
      </c>
      <c r="H199" s="17">
        <v>10</v>
      </c>
      <c r="I199" s="17">
        <v>24.20344</v>
      </c>
      <c r="J199" s="17">
        <f>'2017年固定资产折旧表'!K199+I199</f>
        <v>193.62752</v>
      </c>
      <c r="K199" s="17">
        <f t="shared" si="6"/>
        <v>55.89248</v>
      </c>
      <c r="L199" s="72">
        <v>0.03</v>
      </c>
      <c r="M199" s="17">
        <f t="shared" si="7"/>
        <v>7.4856</v>
      </c>
      <c r="N199" s="17" t="s">
        <v>92</v>
      </c>
    </row>
    <row r="200" spans="1:14">
      <c r="A200" s="13" t="s">
        <v>449</v>
      </c>
      <c r="B200" s="27" t="s">
        <v>291</v>
      </c>
      <c r="C200" s="29" t="s">
        <v>2</v>
      </c>
      <c r="D200" s="16" t="s">
        <v>13</v>
      </c>
      <c r="E200" s="17">
        <v>2186.58</v>
      </c>
      <c r="F200" s="84" t="s">
        <v>90</v>
      </c>
      <c r="G200" s="35" t="s">
        <v>91</v>
      </c>
      <c r="H200" s="17">
        <v>10</v>
      </c>
      <c r="I200" s="17">
        <v>212.09826</v>
      </c>
      <c r="J200" s="17">
        <f>'2017年固定资产折旧表'!K200+I200</f>
        <v>1696.78608</v>
      </c>
      <c r="K200" s="17">
        <f t="shared" si="6"/>
        <v>489.79392</v>
      </c>
      <c r="L200" s="72">
        <v>0.03</v>
      </c>
      <c r="M200" s="17">
        <f t="shared" si="7"/>
        <v>65.5974</v>
      </c>
      <c r="N200" s="17" t="s">
        <v>92</v>
      </c>
    </row>
    <row r="201" spans="1:14">
      <c r="A201" s="13" t="s">
        <v>450</v>
      </c>
      <c r="B201" s="27" t="s">
        <v>404</v>
      </c>
      <c r="C201" s="29" t="s">
        <v>2</v>
      </c>
      <c r="D201" s="16" t="s">
        <v>13</v>
      </c>
      <c r="E201" s="17">
        <v>2006.05</v>
      </c>
      <c r="F201" s="84" t="s">
        <v>90</v>
      </c>
      <c r="G201" s="35" t="s">
        <v>91</v>
      </c>
      <c r="H201" s="17">
        <v>10</v>
      </c>
      <c r="I201" s="17">
        <v>194.58685</v>
      </c>
      <c r="J201" s="17">
        <f>'2017年固定资产折旧表'!K201+I201</f>
        <v>1556.6948</v>
      </c>
      <c r="K201" s="17">
        <f t="shared" si="6"/>
        <v>449.3552</v>
      </c>
      <c r="L201" s="72">
        <v>0.03</v>
      </c>
      <c r="M201" s="17">
        <f t="shared" si="7"/>
        <v>60.1815</v>
      </c>
      <c r="N201" s="17" t="s">
        <v>92</v>
      </c>
    </row>
    <row r="202" spans="1:14">
      <c r="A202" s="13" t="s">
        <v>451</v>
      </c>
      <c r="B202" s="27" t="s">
        <v>293</v>
      </c>
      <c r="C202" s="29" t="s">
        <v>2</v>
      </c>
      <c r="D202" s="16" t="s">
        <v>13</v>
      </c>
      <c r="E202" s="17">
        <v>2073.61</v>
      </c>
      <c r="F202" s="84" t="s">
        <v>90</v>
      </c>
      <c r="G202" s="35" t="s">
        <v>91</v>
      </c>
      <c r="H202" s="17">
        <v>10</v>
      </c>
      <c r="I202" s="17">
        <v>201.14017</v>
      </c>
      <c r="J202" s="17">
        <f>'2017年固定资产折旧表'!K202+I202</f>
        <v>1609.12136</v>
      </c>
      <c r="K202" s="17">
        <f t="shared" si="6"/>
        <v>464.48864</v>
      </c>
      <c r="L202" s="72">
        <v>0.03</v>
      </c>
      <c r="M202" s="17">
        <f t="shared" si="7"/>
        <v>62.2083</v>
      </c>
      <c r="N202" s="17" t="s">
        <v>92</v>
      </c>
    </row>
    <row r="203" spans="1:14">
      <c r="A203" s="13" t="s">
        <v>452</v>
      </c>
      <c r="B203" s="27" t="s">
        <v>453</v>
      </c>
      <c r="C203" s="29" t="s">
        <v>2</v>
      </c>
      <c r="D203" s="16" t="s">
        <v>13</v>
      </c>
      <c r="E203" s="17">
        <v>2288.39</v>
      </c>
      <c r="F203" s="84" t="s">
        <v>90</v>
      </c>
      <c r="G203" s="35" t="s">
        <v>91</v>
      </c>
      <c r="H203" s="17">
        <v>10</v>
      </c>
      <c r="I203" s="17">
        <v>221.97383</v>
      </c>
      <c r="J203" s="17">
        <f>'2017年固定资产折旧表'!K203+I203</f>
        <v>1775.79064</v>
      </c>
      <c r="K203" s="17">
        <f t="shared" si="6"/>
        <v>512.59936</v>
      </c>
      <c r="L203" s="72">
        <v>0.03</v>
      </c>
      <c r="M203" s="17">
        <f t="shared" si="7"/>
        <v>68.6517</v>
      </c>
      <c r="N203" s="17" t="s">
        <v>92</v>
      </c>
    </row>
    <row r="204" spans="1:14">
      <c r="A204" s="13" t="s">
        <v>454</v>
      </c>
      <c r="B204" s="27" t="s">
        <v>455</v>
      </c>
      <c r="C204" s="29" t="s">
        <v>2</v>
      </c>
      <c r="D204" s="16" t="s">
        <v>13</v>
      </c>
      <c r="E204" s="17">
        <v>1389.5</v>
      </c>
      <c r="F204" s="84" t="s">
        <v>90</v>
      </c>
      <c r="G204" s="35" t="s">
        <v>91</v>
      </c>
      <c r="H204" s="17">
        <v>10</v>
      </c>
      <c r="I204" s="17">
        <v>134.7815</v>
      </c>
      <c r="J204" s="17">
        <f>'2017年固定资产折旧表'!K204+I204</f>
        <v>1078.252</v>
      </c>
      <c r="K204" s="17">
        <f t="shared" si="6"/>
        <v>311.248</v>
      </c>
      <c r="L204" s="72">
        <v>0.03</v>
      </c>
      <c r="M204" s="17">
        <f t="shared" si="7"/>
        <v>41.685</v>
      </c>
      <c r="N204" s="17" t="s">
        <v>92</v>
      </c>
    </row>
    <row r="205" spans="1:14">
      <c r="A205" s="13" t="s">
        <v>456</v>
      </c>
      <c r="B205" s="27" t="s">
        <v>457</v>
      </c>
      <c r="C205" s="29" t="s">
        <v>2</v>
      </c>
      <c r="D205" s="16" t="s">
        <v>13</v>
      </c>
      <c r="E205" s="17">
        <v>781.44</v>
      </c>
      <c r="F205" s="84" t="s">
        <v>90</v>
      </c>
      <c r="G205" s="35" t="s">
        <v>91</v>
      </c>
      <c r="H205" s="17">
        <v>10</v>
      </c>
      <c r="I205" s="17">
        <v>75.79968</v>
      </c>
      <c r="J205" s="17">
        <f>'2017年固定资产折旧表'!K205+I205</f>
        <v>606.39744</v>
      </c>
      <c r="K205" s="17">
        <f t="shared" si="6"/>
        <v>175.04256</v>
      </c>
      <c r="L205" s="72">
        <v>0.03</v>
      </c>
      <c r="M205" s="17">
        <f t="shared" si="7"/>
        <v>23.4432</v>
      </c>
      <c r="N205" s="17" t="s">
        <v>92</v>
      </c>
    </row>
    <row r="206" spans="1:14">
      <c r="A206" s="13" t="s">
        <v>458</v>
      </c>
      <c r="B206" s="27" t="s">
        <v>459</v>
      </c>
      <c r="C206" s="29" t="s">
        <v>2</v>
      </c>
      <c r="D206" s="16" t="s">
        <v>13</v>
      </c>
      <c r="E206" s="17">
        <v>2294.76</v>
      </c>
      <c r="F206" s="84" t="s">
        <v>90</v>
      </c>
      <c r="G206" s="35" t="s">
        <v>91</v>
      </c>
      <c r="H206" s="17">
        <v>10</v>
      </c>
      <c r="I206" s="17">
        <v>222.59172</v>
      </c>
      <c r="J206" s="17">
        <f>'2017年固定资产折旧表'!K206+I206</f>
        <v>1780.73376</v>
      </c>
      <c r="K206" s="17">
        <f t="shared" si="6"/>
        <v>514.02624</v>
      </c>
      <c r="L206" s="72">
        <v>0.03</v>
      </c>
      <c r="M206" s="17">
        <f t="shared" si="7"/>
        <v>68.8428</v>
      </c>
      <c r="N206" s="17" t="s">
        <v>92</v>
      </c>
    </row>
    <row r="207" spans="1:14">
      <c r="A207" s="13" t="s">
        <v>460</v>
      </c>
      <c r="B207" s="27" t="s">
        <v>461</v>
      </c>
      <c r="C207" s="29" t="s">
        <v>2</v>
      </c>
      <c r="D207" s="16" t="s">
        <v>13</v>
      </c>
      <c r="E207" s="17">
        <v>2665.8</v>
      </c>
      <c r="F207" s="84" t="s">
        <v>90</v>
      </c>
      <c r="G207" s="35" t="s">
        <v>91</v>
      </c>
      <c r="H207" s="17">
        <v>10</v>
      </c>
      <c r="I207" s="17">
        <v>258.5826</v>
      </c>
      <c r="J207" s="17">
        <f>'2017年固定资产折旧表'!K207+I207</f>
        <v>2068.6608</v>
      </c>
      <c r="K207" s="17">
        <f t="shared" si="6"/>
        <v>597.1392</v>
      </c>
      <c r="L207" s="72">
        <v>0.03</v>
      </c>
      <c r="M207" s="17">
        <f t="shared" si="7"/>
        <v>79.974</v>
      </c>
      <c r="N207" s="17" t="s">
        <v>92</v>
      </c>
    </row>
    <row r="208" spans="1:14">
      <c r="A208" s="13" t="s">
        <v>462</v>
      </c>
      <c r="B208" s="27" t="s">
        <v>303</v>
      </c>
      <c r="C208" s="29" t="s">
        <v>2</v>
      </c>
      <c r="D208" s="16" t="s">
        <v>13</v>
      </c>
      <c r="E208" s="17">
        <v>7416.52</v>
      </c>
      <c r="F208" s="84" t="s">
        <v>90</v>
      </c>
      <c r="G208" s="35" t="s">
        <v>91</v>
      </c>
      <c r="H208" s="17">
        <v>10</v>
      </c>
      <c r="I208" s="17">
        <v>719.40244</v>
      </c>
      <c r="J208" s="17">
        <f>'2017年固定资产折旧表'!K208+I208</f>
        <v>5755.21952</v>
      </c>
      <c r="K208" s="17">
        <f t="shared" si="6"/>
        <v>1661.30048</v>
      </c>
      <c r="L208" s="72">
        <v>0.03</v>
      </c>
      <c r="M208" s="17">
        <f t="shared" si="7"/>
        <v>222.4956</v>
      </c>
      <c r="N208" s="17" t="s">
        <v>92</v>
      </c>
    </row>
    <row r="209" spans="1:14">
      <c r="A209" s="13" t="s">
        <v>463</v>
      </c>
      <c r="B209" s="27" t="s">
        <v>412</v>
      </c>
      <c r="C209" s="29" t="s">
        <v>2</v>
      </c>
      <c r="D209" s="16" t="s">
        <v>13</v>
      </c>
      <c r="E209" s="17">
        <v>2977.74</v>
      </c>
      <c r="F209" s="84" t="s">
        <v>90</v>
      </c>
      <c r="G209" s="35" t="s">
        <v>91</v>
      </c>
      <c r="H209" s="17">
        <v>10</v>
      </c>
      <c r="I209" s="17">
        <v>288.84078</v>
      </c>
      <c r="J209" s="17">
        <f>'2017年固定资产折旧表'!K209+I209</f>
        <v>2310.72624</v>
      </c>
      <c r="K209" s="17">
        <f t="shared" si="6"/>
        <v>667.01376</v>
      </c>
      <c r="L209" s="72">
        <v>0.03</v>
      </c>
      <c r="M209" s="17">
        <f t="shared" si="7"/>
        <v>89.3322</v>
      </c>
      <c r="N209" s="17" t="s">
        <v>92</v>
      </c>
    </row>
    <row r="210" spans="1:14">
      <c r="A210" s="13" t="s">
        <v>464</v>
      </c>
      <c r="B210" s="27" t="s">
        <v>414</v>
      </c>
      <c r="C210" s="29" t="s">
        <v>2</v>
      </c>
      <c r="D210" s="16" t="s">
        <v>13</v>
      </c>
      <c r="E210" s="17">
        <v>2335.88</v>
      </c>
      <c r="F210" s="84" t="s">
        <v>90</v>
      </c>
      <c r="G210" s="35" t="s">
        <v>91</v>
      </c>
      <c r="H210" s="17">
        <v>10</v>
      </c>
      <c r="I210" s="17">
        <v>226.58036</v>
      </c>
      <c r="J210" s="17">
        <f>'2017年固定资产折旧表'!K210+I210</f>
        <v>1812.64288</v>
      </c>
      <c r="K210" s="17">
        <f t="shared" si="6"/>
        <v>523.23712</v>
      </c>
      <c r="L210" s="72">
        <v>0.03</v>
      </c>
      <c r="M210" s="17">
        <f t="shared" si="7"/>
        <v>70.0764</v>
      </c>
      <c r="N210" s="17" t="s">
        <v>92</v>
      </c>
    </row>
    <row r="211" spans="1:14">
      <c r="A211" s="13" t="s">
        <v>465</v>
      </c>
      <c r="B211" s="27" t="s">
        <v>466</v>
      </c>
      <c r="C211" s="29" t="s">
        <v>2</v>
      </c>
      <c r="D211" s="16" t="s">
        <v>13</v>
      </c>
      <c r="E211" s="17">
        <v>5314.92</v>
      </c>
      <c r="F211" s="84" t="s">
        <v>90</v>
      </c>
      <c r="G211" s="35" t="s">
        <v>91</v>
      </c>
      <c r="H211" s="17">
        <v>10</v>
      </c>
      <c r="I211" s="17">
        <v>515.54724</v>
      </c>
      <c r="J211" s="17">
        <f>'2017年固定资产折旧表'!K211+I211</f>
        <v>4124.37792</v>
      </c>
      <c r="K211" s="17">
        <f t="shared" si="6"/>
        <v>1190.54208</v>
      </c>
      <c r="L211" s="72">
        <v>0.03</v>
      </c>
      <c r="M211" s="17">
        <f t="shared" si="7"/>
        <v>159.4476</v>
      </c>
      <c r="N211" s="17" t="s">
        <v>92</v>
      </c>
    </row>
    <row r="212" spans="1:14">
      <c r="A212" s="13" t="s">
        <v>467</v>
      </c>
      <c r="B212" s="27" t="s">
        <v>468</v>
      </c>
      <c r="C212" s="29" t="s">
        <v>2</v>
      </c>
      <c r="D212" s="16" t="s">
        <v>13</v>
      </c>
      <c r="E212" s="17">
        <v>2258.8</v>
      </c>
      <c r="F212" s="84" t="s">
        <v>90</v>
      </c>
      <c r="G212" s="35" t="s">
        <v>91</v>
      </c>
      <c r="H212" s="17">
        <v>10</v>
      </c>
      <c r="I212" s="17">
        <v>219.1036</v>
      </c>
      <c r="J212" s="17">
        <f>'2017年固定资产折旧表'!K212+I212</f>
        <v>1752.8288</v>
      </c>
      <c r="K212" s="17">
        <f t="shared" si="6"/>
        <v>505.9712</v>
      </c>
      <c r="L212" s="72">
        <v>0.03</v>
      </c>
      <c r="M212" s="17">
        <f t="shared" si="7"/>
        <v>67.764</v>
      </c>
      <c r="N212" s="17" t="s">
        <v>92</v>
      </c>
    </row>
    <row r="213" spans="1:14">
      <c r="A213" s="13" t="s">
        <v>469</v>
      </c>
      <c r="B213" s="27" t="s">
        <v>240</v>
      </c>
      <c r="C213" s="29" t="s">
        <v>2</v>
      </c>
      <c r="D213" s="16" t="s">
        <v>13</v>
      </c>
      <c r="E213" s="17">
        <v>2097.16</v>
      </c>
      <c r="F213" s="84" t="s">
        <v>90</v>
      </c>
      <c r="G213" s="35" t="s">
        <v>91</v>
      </c>
      <c r="H213" s="17">
        <v>10</v>
      </c>
      <c r="I213" s="17">
        <v>203.42452</v>
      </c>
      <c r="J213" s="17">
        <f>'2017年固定资产折旧表'!K213+I213</f>
        <v>1627.39616</v>
      </c>
      <c r="K213" s="17">
        <f t="shared" si="6"/>
        <v>469.76384</v>
      </c>
      <c r="L213" s="72">
        <v>0.03</v>
      </c>
      <c r="M213" s="17">
        <f t="shared" si="7"/>
        <v>62.9148</v>
      </c>
      <c r="N213" s="17" t="s">
        <v>92</v>
      </c>
    </row>
    <row r="214" spans="1:14">
      <c r="A214" s="13" t="s">
        <v>470</v>
      </c>
      <c r="B214" s="27" t="s">
        <v>471</v>
      </c>
      <c r="C214" s="29" t="s">
        <v>2</v>
      </c>
      <c r="D214" s="16" t="s">
        <v>13</v>
      </c>
      <c r="E214" s="17">
        <v>2970.56</v>
      </c>
      <c r="F214" s="84" t="s">
        <v>90</v>
      </c>
      <c r="G214" s="35" t="s">
        <v>91</v>
      </c>
      <c r="H214" s="17">
        <v>10</v>
      </c>
      <c r="I214" s="17">
        <v>288.14432</v>
      </c>
      <c r="J214" s="17">
        <f>'2017年固定资产折旧表'!K214+I214</f>
        <v>2305.15456</v>
      </c>
      <c r="K214" s="17">
        <f t="shared" si="6"/>
        <v>665.40544</v>
      </c>
      <c r="L214" s="72">
        <v>0.03</v>
      </c>
      <c r="M214" s="17">
        <f t="shared" si="7"/>
        <v>89.1168</v>
      </c>
      <c r="N214" s="17" t="s">
        <v>92</v>
      </c>
    </row>
    <row r="215" spans="1:14">
      <c r="A215" s="13" t="s">
        <v>472</v>
      </c>
      <c r="B215" s="27" t="s">
        <v>473</v>
      </c>
      <c r="C215" s="29" t="s">
        <v>2</v>
      </c>
      <c r="D215" s="16" t="s">
        <v>13</v>
      </c>
      <c r="E215" s="17">
        <v>1594.08</v>
      </c>
      <c r="F215" s="84" t="s">
        <v>90</v>
      </c>
      <c r="G215" s="35" t="s">
        <v>91</v>
      </c>
      <c r="H215" s="17">
        <v>10</v>
      </c>
      <c r="I215" s="17">
        <v>154.62576</v>
      </c>
      <c r="J215" s="17">
        <f>'2017年固定资产折旧表'!K215+I215</f>
        <v>1237.00608</v>
      </c>
      <c r="K215" s="17">
        <f t="shared" si="6"/>
        <v>357.07392</v>
      </c>
      <c r="L215" s="72">
        <v>0.03</v>
      </c>
      <c r="M215" s="17">
        <f t="shared" si="7"/>
        <v>47.8224</v>
      </c>
      <c r="N215" s="17" t="s">
        <v>92</v>
      </c>
    </row>
    <row r="216" spans="1:14">
      <c r="A216" s="13" t="s">
        <v>474</v>
      </c>
      <c r="B216" s="27" t="s">
        <v>475</v>
      </c>
      <c r="C216" s="29" t="s">
        <v>2</v>
      </c>
      <c r="D216" s="16" t="s">
        <v>13</v>
      </c>
      <c r="E216" s="17">
        <v>1662.71</v>
      </c>
      <c r="F216" s="84" t="s">
        <v>90</v>
      </c>
      <c r="G216" s="35" t="s">
        <v>91</v>
      </c>
      <c r="H216" s="17">
        <v>10</v>
      </c>
      <c r="I216" s="17">
        <v>161.28287</v>
      </c>
      <c r="J216" s="17">
        <f>'2017年固定资产折旧表'!K216+I216</f>
        <v>1290.26296</v>
      </c>
      <c r="K216" s="17">
        <f t="shared" si="6"/>
        <v>372.44704</v>
      </c>
      <c r="L216" s="72">
        <v>0.03</v>
      </c>
      <c r="M216" s="17">
        <f t="shared" si="7"/>
        <v>49.8813</v>
      </c>
      <c r="N216" s="17" t="s">
        <v>92</v>
      </c>
    </row>
    <row r="217" spans="1:14">
      <c r="A217" s="13" t="s">
        <v>476</v>
      </c>
      <c r="B217" s="27" t="s">
        <v>477</v>
      </c>
      <c r="C217" s="29" t="s">
        <v>2</v>
      </c>
      <c r="D217" s="16" t="s">
        <v>13</v>
      </c>
      <c r="E217" s="17">
        <v>771.33</v>
      </c>
      <c r="F217" s="84" t="s">
        <v>90</v>
      </c>
      <c r="G217" s="35" t="s">
        <v>91</v>
      </c>
      <c r="H217" s="17">
        <v>10</v>
      </c>
      <c r="I217" s="17">
        <v>74.81901</v>
      </c>
      <c r="J217" s="17">
        <f>'2017年固定资产折旧表'!K217+I217</f>
        <v>598.55208</v>
      </c>
      <c r="K217" s="17">
        <f t="shared" si="6"/>
        <v>172.77792</v>
      </c>
      <c r="L217" s="72">
        <v>0.03</v>
      </c>
      <c r="M217" s="17">
        <f t="shared" si="7"/>
        <v>23.1399</v>
      </c>
      <c r="N217" s="17" t="s">
        <v>92</v>
      </c>
    </row>
    <row r="218" spans="1:14">
      <c r="A218" s="13" t="s">
        <v>478</v>
      </c>
      <c r="B218" s="27" t="s">
        <v>479</v>
      </c>
      <c r="C218" s="29" t="s">
        <v>2</v>
      </c>
      <c r="D218" s="16" t="s">
        <v>13</v>
      </c>
      <c r="E218" s="17">
        <v>293.42</v>
      </c>
      <c r="F218" s="84" t="s">
        <v>90</v>
      </c>
      <c r="G218" s="35" t="s">
        <v>91</v>
      </c>
      <c r="H218" s="17">
        <v>10</v>
      </c>
      <c r="I218" s="17">
        <v>28.46174</v>
      </c>
      <c r="J218" s="17">
        <f>'2017年固定资产折旧表'!K218+I218</f>
        <v>227.69392</v>
      </c>
      <c r="K218" s="17">
        <f t="shared" si="6"/>
        <v>65.72608</v>
      </c>
      <c r="L218" s="72">
        <v>0.03</v>
      </c>
      <c r="M218" s="17">
        <f t="shared" si="7"/>
        <v>8.8026</v>
      </c>
      <c r="N218" s="17" t="s">
        <v>92</v>
      </c>
    </row>
    <row r="219" spans="1:14">
      <c r="A219" s="13" t="s">
        <v>480</v>
      </c>
      <c r="B219" s="27" t="s">
        <v>481</v>
      </c>
      <c r="C219" s="29" t="s">
        <v>2</v>
      </c>
      <c r="D219" s="16" t="s">
        <v>13</v>
      </c>
      <c r="E219" s="17">
        <v>87.78</v>
      </c>
      <c r="F219" s="84" t="s">
        <v>90</v>
      </c>
      <c r="G219" s="35" t="s">
        <v>91</v>
      </c>
      <c r="H219" s="17">
        <v>10</v>
      </c>
      <c r="I219" s="17">
        <v>8.51466</v>
      </c>
      <c r="J219" s="17">
        <f>'2017年固定资产折旧表'!K219+I219</f>
        <v>68.11728</v>
      </c>
      <c r="K219" s="17">
        <f t="shared" si="6"/>
        <v>19.66272</v>
      </c>
      <c r="L219" s="72">
        <v>0.03</v>
      </c>
      <c r="M219" s="17">
        <f t="shared" si="7"/>
        <v>2.6334</v>
      </c>
      <c r="N219" s="17" t="s">
        <v>92</v>
      </c>
    </row>
    <row r="220" spans="1:14">
      <c r="A220" s="13" t="s">
        <v>482</v>
      </c>
      <c r="B220" s="27" t="s">
        <v>352</v>
      </c>
      <c r="C220" s="29" t="s">
        <v>2</v>
      </c>
      <c r="D220" s="16" t="s">
        <v>13</v>
      </c>
      <c r="E220" s="17">
        <v>3408.88</v>
      </c>
      <c r="F220" s="84" t="s">
        <v>90</v>
      </c>
      <c r="G220" s="35" t="s">
        <v>91</v>
      </c>
      <c r="H220" s="17">
        <v>10</v>
      </c>
      <c r="I220" s="17">
        <v>330.66136</v>
      </c>
      <c r="J220" s="17">
        <f>'2017年固定资产折旧表'!K220+I220</f>
        <v>2645.29088</v>
      </c>
      <c r="K220" s="17">
        <f t="shared" si="6"/>
        <v>763.58912</v>
      </c>
      <c r="L220" s="72">
        <v>0.03</v>
      </c>
      <c r="M220" s="17">
        <f t="shared" si="7"/>
        <v>102.2664</v>
      </c>
      <c r="N220" s="17" t="s">
        <v>92</v>
      </c>
    </row>
    <row r="221" spans="1:14">
      <c r="A221" s="13" t="s">
        <v>483</v>
      </c>
      <c r="B221" s="27" t="s">
        <v>484</v>
      </c>
      <c r="C221" s="29" t="s">
        <v>2</v>
      </c>
      <c r="D221" s="16" t="s">
        <v>13</v>
      </c>
      <c r="E221" s="17">
        <v>1310.62</v>
      </c>
      <c r="F221" s="84" t="s">
        <v>90</v>
      </c>
      <c r="G221" s="35" t="s">
        <v>91</v>
      </c>
      <c r="H221" s="17">
        <v>10</v>
      </c>
      <c r="I221" s="17">
        <v>127.13014</v>
      </c>
      <c r="J221" s="17">
        <f>'2017年固定资产折旧表'!K221+I221</f>
        <v>1017.04112</v>
      </c>
      <c r="K221" s="17">
        <f t="shared" si="6"/>
        <v>293.57888</v>
      </c>
      <c r="L221" s="72">
        <v>0.03</v>
      </c>
      <c r="M221" s="17">
        <f t="shared" si="7"/>
        <v>39.3186</v>
      </c>
      <c r="N221" s="17" t="s">
        <v>92</v>
      </c>
    </row>
    <row r="222" spans="1:14">
      <c r="A222" s="13" t="s">
        <v>485</v>
      </c>
      <c r="B222" s="27" t="s">
        <v>486</v>
      </c>
      <c r="C222" s="29" t="s">
        <v>2</v>
      </c>
      <c r="D222" s="16" t="s">
        <v>13</v>
      </c>
      <c r="E222" s="17">
        <v>1695.91</v>
      </c>
      <c r="F222" s="84" t="s">
        <v>90</v>
      </c>
      <c r="G222" s="35" t="s">
        <v>91</v>
      </c>
      <c r="H222" s="17">
        <v>10</v>
      </c>
      <c r="I222" s="17">
        <v>164.50327</v>
      </c>
      <c r="J222" s="17">
        <f>'2017年固定资产折旧表'!K222+I222</f>
        <v>1316.02616</v>
      </c>
      <c r="K222" s="17">
        <f t="shared" si="6"/>
        <v>379.88384</v>
      </c>
      <c r="L222" s="72">
        <v>0.03</v>
      </c>
      <c r="M222" s="17">
        <f t="shared" si="7"/>
        <v>50.8773</v>
      </c>
      <c r="N222" s="17" t="s">
        <v>92</v>
      </c>
    </row>
    <row r="223" spans="1:14">
      <c r="A223" s="13" t="s">
        <v>487</v>
      </c>
      <c r="B223" s="27" t="s">
        <v>488</v>
      </c>
      <c r="C223" s="29" t="s">
        <v>2</v>
      </c>
      <c r="D223" s="16" t="s">
        <v>13</v>
      </c>
      <c r="E223" s="17">
        <v>1448.64</v>
      </c>
      <c r="F223" s="84" t="s">
        <v>90</v>
      </c>
      <c r="G223" s="35" t="s">
        <v>91</v>
      </c>
      <c r="H223" s="17">
        <v>10</v>
      </c>
      <c r="I223" s="17">
        <v>140.51808</v>
      </c>
      <c r="J223" s="17">
        <f>'2017年固定资产折旧表'!K223+I223</f>
        <v>1124.14464</v>
      </c>
      <c r="K223" s="17">
        <f t="shared" si="6"/>
        <v>324.49536</v>
      </c>
      <c r="L223" s="72">
        <v>0.03</v>
      </c>
      <c r="M223" s="17">
        <f t="shared" si="7"/>
        <v>43.4592</v>
      </c>
      <c r="N223" s="17" t="s">
        <v>92</v>
      </c>
    </row>
    <row r="224" spans="1:14">
      <c r="A224" s="13" t="s">
        <v>489</v>
      </c>
      <c r="B224" s="27" t="s">
        <v>490</v>
      </c>
      <c r="C224" s="29" t="s">
        <v>2</v>
      </c>
      <c r="D224" s="16" t="s">
        <v>13</v>
      </c>
      <c r="E224" s="17">
        <v>2110.98</v>
      </c>
      <c r="F224" s="84" t="s">
        <v>90</v>
      </c>
      <c r="G224" s="35" t="s">
        <v>91</v>
      </c>
      <c r="H224" s="17">
        <v>10</v>
      </c>
      <c r="I224" s="17">
        <v>204.76506</v>
      </c>
      <c r="J224" s="17">
        <f>'2017年固定资产折旧表'!K224+I224</f>
        <v>1638.12048</v>
      </c>
      <c r="K224" s="17">
        <f t="shared" si="6"/>
        <v>472.85952</v>
      </c>
      <c r="L224" s="72">
        <v>0.03</v>
      </c>
      <c r="M224" s="17">
        <f t="shared" si="7"/>
        <v>63.3294</v>
      </c>
      <c r="N224" s="17" t="s">
        <v>92</v>
      </c>
    </row>
    <row r="225" spans="1:14">
      <c r="A225" s="13" t="s">
        <v>491</v>
      </c>
      <c r="B225" s="27" t="s">
        <v>492</v>
      </c>
      <c r="C225" s="29" t="s">
        <v>2</v>
      </c>
      <c r="D225" s="16" t="s">
        <v>13</v>
      </c>
      <c r="E225" s="17">
        <v>1298.6</v>
      </c>
      <c r="F225" s="84" t="s">
        <v>90</v>
      </c>
      <c r="G225" s="35" t="s">
        <v>91</v>
      </c>
      <c r="H225" s="17">
        <v>10</v>
      </c>
      <c r="I225" s="17">
        <v>125.9642</v>
      </c>
      <c r="J225" s="17">
        <f>'2017年固定资产折旧表'!K225+I225</f>
        <v>1007.7136</v>
      </c>
      <c r="K225" s="17">
        <f t="shared" si="6"/>
        <v>290.8864</v>
      </c>
      <c r="L225" s="72">
        <v>0.03</v>
      </c>
      <c r="M225" s="17">
        <f t="shared" si="7"/>
        <v>38.958</v>
      </c>
      <c r="N225" s="17" t="s">
        <v>92</v>
      </c>
    </row>
    <row r="226" spans="1:14">
      <c r="A226" s="13" t="s">
        <v>493</v>
      </c>
      <c r="B226" s="27" t="s">
        <v>494</v>
      </c>
      <c r="C226" s="29" t="s">
        <v>2</v>
      </c>
      <c r="D226" s="16" t="s">
        <v>13</v>
      </c>
      <c r="E226" s="17">
        <v>1138.92</v>
      </c>
      <c r="F226" s="84" t="s">
        <v>90</v>
      </c>
      <c r="G226" s="35" t="s">
        <v>91</v>
      </c>
      <c r="H226" s="17">
        <v>10</v>
      </c>
      <c r="I226" s="17">
        <v>110.47524</v>
      </c>
      <c r="J226" s="17">
        <f>'2017年固定资产折旧表'!K226+I226</f>
        <v>883.80192</v>
      </c>
      <c r="K226" s="17">
        <f t="shared" si="6"/>
        <v>255.11808</v>
      </c>
      <c r="L226" s="72">
        <v>0.03</v>
      </c>
      <c r="M226" s="17">
        <f t="shared" si="7"/>
        <v>34.1676</v>
      </c>
      <c r="N226" s="17" t="s">
        <v>92</v>
      </c>
    </row>
    <row r="227" spans="1:14">
      <c r="A227" s="13" t="s">
        <v>495</v>
      </c>
      <c r="B227" s="27" t="s">
        <v>496</v>
      </c>
      <c r="C227" s="29" t="s">
        <v>2</v>
      </c>
      <c r="D227" s="16" t="s">
        <v>13</v>
      </c>
      <c r="E227" s="17">
        <v>1014.54</v>
      </c>
      <c r="F227" s="84" t="s">
        <v>90</v>
      </c>
      <c r="G227" s="35" t="s">
        <v>91</v>
      </c>
      <c r="H227" s="17">
        <v>10</v>
      </c>
      <c r="I227" s="17">
        <v>98.41038</v>
      </c>
      <c r="J227" s="17">
        <f>'2017年固定资产折旧表'!K227+I227</f>
        <v>787.28304</v>
      </c>
      <c r="K227" s="17">
        <f t="shared" si="6"/>
        <v>227.25696</v>
      </c>
      <c r="L227" s="72">
        <v>0.03</v>
      </c>
      <c r="M227" s="17">
        <f t="shared" si="7"/>
        <v>30.4362</v>
      </c>
      <c r="N227" s="17" t="s">
        <v>92</v>
      </c>
    </row>
    <row r="228" spans="1:14">
      <c r="A228" s="13" t="s">
        <v>497</v>
      </c>
      <c r="B228" s="27" t="s">
        <v>498</v>
      </c>
      <c r="C228" s="29" t="s">
        <v>2</v>
      </c>
      <c r="D228" s="16" t="s">
        <v>13</v>
      </c>
      <c r="E228" s="17">
        <v>338.18</v>
      </c>
      <c r="F228" s="84" t="s">
        <v>90</v>
      </c>
      <c r="G228" s="35" t="s">
        <v>91</v>
      </c>
      <c r="H228" s="17">
        <v>10</v>
      </c>
      <c r="I228" s="17">
        <v>32.80346</v>
      </c>
      <c r="J228" s="17">
        <f>'2017年固定资产折旧表'!K228+I228</f>
        <v>262.42768</v>
      </c>
      <c r="K228" s="17">
        <f t="shared" si="6"/>
        <v>75.75232</v>
      </c>
      <c r="L228" s="72">
        <v>0.03</v>
      </c>
      <c r="M228" s="17">
        <f t="shared" si="7"/>
        <v>10.1454</v>
      </c>
      <c r="N228" s="17" t="s">
        <v>92</v>
      </c>
    </row>
    <row r="229" spans="1:14">
      <c r="A229" s="13" t="s">
        <v>499</v>
      </c>
      <c r="B229" s="27" t="s">
        <v>500</v>
      </c>
      <c r="C229" s="29" t="s">
        <v>2</v>
      </c>
      <c r="D229" s="16" t="s">
        <v>13</v>
      </c>
      <c r="E229" s="17">
        <v>244.89</v>
      </c>
      <c r="F229" s="84" t="s">
        <v>90</v>
      </c>
      <c r="G229" s="35" t="s">
        <v>91</v>
      </c>
      <c r="H229" s="17">
        <v>10</v>
      </c>
      <c r="I229" s="17">
        <v>23.75433</v>
      </c>
      <c r="J229" s="17">
        <f>'2017年固定资产折旧表'!K229+I229</f>
        <v>190.03464</v>
      </c>
      <c r="K229" s="17">
        <f t="shared" si="6"/>
        <v>54.85536</v>
      </c>
      <c r="L229" s="72">
        <v>0.03</v>
      </c>
      <c r="M229" s="17">
        <f t="shared" si="7"/>
        <v>7.3467</v>
      </c>
      <c r="N229" s="17" t="s">
        <v>92</v>
      </c>
    </row>
    <row r="230" spans="1:14">
      <c r="A230" s="13" t="s">
        <v>501</v>
      </c>
      <c r="B230" s="27" t="s">
        <v>502</v>
      </c>
      <c r="C230" s="29" t="s">
        <v>2</v>
      </c>
      <c r="D230" s="16" t="s">
        <v>13</v>
      </c>
      <c r="E230" s="17">
        <v>1074.8</v>
      </c>
      <c r="F230" s="84" t="s">
        <v>90</v>
      </c>
      <c r="G230" s="35" t="s">
        <v>91</v>
      </c>
      <c r="H230" s="17">
        <v>10</v>
      </c>
      <c r="I230" s="17">
        <v>104.2556</v>
      </c>
      <c r="J230" s="17">
        <f>'2017年固定资产折旧表'!K230+I230</f>
        <v>834.0448</v>
      </c>
      <c r="K230" s="17">
        <f t="shared" si="6"/>
        <v>240.7552</v>
      </c>
      <c r="L230" s="72">
        <v>0.03</v>
      </c>
      <c r="M230" s="17">
        <f t="shared" si="7"/>
        <v>32.244</v>
      </c>
      <c r="N230" s="17" t="s">
        <v>92</v>
      </c>
    </row>
    <row r="231" spans="1:14">
      <c r="A231" s="13" t="s">
        <v>503</v>
      </c>
      <c r="B231" s="27" t="s">
        <v>504</v>
      </c>
      <c r="C231" s="29" t="s">
        <v>2</v>
      </c>
      <c r="D231" s="16" t="s">
        <v>13</v>
      </c>
      <c r="E231" s="17">
        <v>268.7</v>
      </c>
      <c r="F231" s="84" t="s">
        <v>90</v>
      </c>
      <c r="G231" s="35" t="s">
        <v>91</v>
      </c>
      <c r="H231" s="17">
        <v>10</v>
      </c>
      <c r="I231" s="17">
        <v>26.0639</v>
      </c>
      <c r="J231" s="17">
        <f>'2017年固定资产折旧表'!K231+I231</f>
        <v>208.5112</v>
      </c>
      <c r="K231" s="17">
        <f t="shared" si="6"/>
        <v>60.1888</v>
      </c>
      <c r="L231" s="72">
        <v>0.03</v>
      </c>
      <c r="M231" s="17">
        <f t="shared" si="7"/>
        <v>8.061</v>
      </c>
      <c r="N231" s="17" t="s">
        <v>92</v>
      </c>
    </row>
    <row r="232" spans="1:14">
      <c r="A232" s="13" t="s">
        <v>505</v>
      </c>
      <c r="B232" s="27" t="s">
        <v>355</v>
      </c>
      <c r="C232" s="29" t="s">
        <v>2</v>
      </c>
      <c r="D232" s="16" t="s">
        <v>13</v>
      </c>
      <c r="E232" s="17">
        <v>381.03</v>
      </c>
      <c r="F232" s="84" t="s">
        <v>90</v>
      </c>
      <c r="G232" s="35" t="s">
        <v>91</v>
      </c>
      <c r="H232" s="17">
        <v>10</v>
      </c>
      <c r="I232" s="17">
        <v>36.95991</v>
      </c>
      <c r="J232" s="17">
        <f>'2017年固定资产折旧表'!K232+I232</f>
        <v>295.67928</v>
      </c>
      <c r="K232" s="17">
        <f t="shared" si="6"/>
        <v>85.35072</v>
      </c>
      <c r="L232" s="72">
        <v>0.03</v>
      </c>
      <c r="M232" s="17">
        <f t="shared" si="7"/>
        <v>11.4309</v>
      </c>
      <c r="N232" s="17" t="s">
        <v>92</v>
      </c>
    </row>
    <row r="233" spans="1:14">
      <c r="A233" s="13" t="s">
        <v>506</v>
      </c>
      <c r="B233" s="27" t="s">
        <v>507</v>
      </c>
      <c r="C233" s="29" t="s">
        <v>2</v>
      </c>
      <c r="D233" s="16" t="s">
        <v>13</v>
      </c>
      <c r="E233" s="17">
        <v>220.3</v>
      </c>
      <c r="F233" s="84" t="s">
        <v>90</v>
      </c>
      <c r="G233" s="35" t="s">
        <v>91</v>
      </c>
      <c r="H233" s="17">
        <v>10</v>
      </c>
      <c r="I233" s="17">
        <v>21.3691</v>
      </c>
      <c r="J233" s="17">
        <f>'2017年固定资产折旧表'!K233+I233</f>
        <v>170.9528</v>
      </c>
      <c r="K233" s="17">
        <f t="shared" si="6"/>
        <v>49.3472</v>
      </c>
      <c r="L233" s="72">
        <v>0.03</v>
      </c>
      <c r="M233" s="17">
        <f t="shared" si="7"/>
        <v>6.609</v>
      </c>
      <c r="N233" s="17" t="s">
        <v>92</v>
      </c>
    </row>
    <row r="234" spans="1:14">
      <c r="A234" s="13" t="s">
        <v>508</v>
      </c>
      <c r="B234" s="27" t="s">
        <v>509</v>
      </c>
      <c r="C234" s="29" t="s">
        <v>2</v>
      </c>
      <c r="D234" s="16" t="s">
        <v>13</v>
      </c>
      <c r="E234" s="17">
        <v>378.42</v>
      </c>
      <c r="F234" s="84" t="s">
        <v>90</v>
      </c>
      <c r="G234" s="35" t="s">
        <v>91</v>
      </c>
      <c r="H234" s="17">
        <v>10</v>
      </c>
      <c r="I234" s="17">
        <v>36.70674</v>
      </c>
      <c r="J234" s="17">
        <f>'2017年固定资产折旧表'!K234+I234</f>
        <v>293.65392</v>
      </c>
      <c r="K234" s="17">
        <f t="shared" si="6"/>
        <v>84.7660799999999</v>
      </c>
      <c r="L234" s="72">
        <v>0.03</v>
      </c>
      <c r="M234" s="17">
        <f t="shared" si="7"/>
        <v>11.3526</v>
      </c>
      <c r="N234" s="17" t="s">
        <v>92</v>
      </c>
    </row>
    <row r="235" spans="1:14">
      <c r="A235" s="13" t="s">
        <v>510</v>
      </c>
      <c r="B235" s="27" t="s">
        <v>260</v>
      </c>
      <c r="C235" s="29" t="s">
        <v>2</v>
      </c>
      <c r="D235" s="16" t="s">
        <v>13</v>
      </c>
      <c r="E235" s="17">
        <v>3075.03</v>
      </c>
      <c r="F235" s="84" t="s">
        <v>90</v>
      </c>
      <c r="G235" s="35" t="s">
        <v>91</v>
      </c>
      <c r="H235" s="17">
        <v>10</v>
      </c>
      <c r="I235" s="17">
        <v>298.27791</v>
      </c>
      <c r="J235" s="17">
        <f>'2017年固定资产折旧表'!K235+I235</f>
        <v>2386.22328</v>
      </c>
      <c r="K235" s="17">
        <f t="shared" si="6"/>
        <v>688.80672</v>
      </c>
      <c r="L235" s="72">
        <v>0.03</v>
      </c>
      <c r="M235" s="17">
        <f t="shared" si="7"/>
        <v>92.2509</v>
      </c>
      <c r="N235" s="17" t="s">
        <v>92</v>
      </c>
    </row>
    <row r="236" spans="1:14">
      <c r="A236" s="13" t="s">
        <v>511</v>
      </c>
      <c r="B236" s="27" t="s">
        <v>512</v>
      </c>
      <c r="C236" s="29" t="s">
        <v>2</v>
      </c>
      <c r="D236" s="16" t="s">
        <v>13</v>
      </c>
      <c r="E236" s="17">
        <v>116.65</v>
      </c>
      <c r="F236" s="84" t="s">
        <v>90</v>
      </c>
      <c r="G236" s="35" t="s">
        <v>91</v>
      </c>
      <c r="H236" s="17">
        <v>10</v>
      </c>
      <c r="I236" s="17">
        <v>11.31505</v>
      </c>
      <c r="J236" s="17">
        <f>'2017年固定资产折旧表'!K236+I236</f>
        <v>90.5204</v>
      </c>
      <c r="K236" s="17">
        <f t="shared" si="6"/>
        <v>26.1296</v>
      </c>
      <c r="L236" s="72">
        <v>0.03</v>
      </c>
      <c r="M236" s="17">
        <f t="shared" si="7"/>
        <v>3.4995</v>
      </c>
      <c r="N236" s="17" t="s">
        <v>92</v>
      </c>
    </row>
    <row r="237" spans="1:14">
      <c r="A237" s="13" t="s">
        <v>513</v>
      </c>
      <c r="B237" s="27" t="s">
        <v>56</v>
      </c>
      <c r="C237" s="29" t="s">
        <v>2</v>
      </c>
      <c r="D237" s="16" t="s">
        <v>56</v>
      </c>
      <c r="E237" s="17">
        <v>464426.82</v>
      </c>
      <c r="F237" s="84" t="s">
        <v>90</v>
      </c>
      <c r="G237" s="35" t="s">
        <v>91</v>
      </c>
      <c r="H237" s="17">
        <v>10</v>
      </c>
      <c r="I237" s="17">
        <v>45049.40154</v>
      </c>
      <c r="J237" s="17">
        <f>'2017年固定资产折旧表'!K237+I237</f>
        <v>360395.21232</v>
      </c>
      <c r="K237" s="17">
        <f t="shared" si="6"/>
        <v>104031.60768</v>
      </c>
      <c r="L237" s="72">
        <v>0.03</v>
      </c>
      <c r="M237" s="17">
        <f t="shared" si="7"/>
        <v>13932.8046</v>
      </c>
      <c r="N237" s="17" t="s">
        <v>92</v>
      </c>
    </row>
    <row r="238" spans="1:14">
      <c r="A238" s="13" t="s">
        <v>514</v>
      </c>
      <c r="B238" s="27" t="s">
        <v>515</v>
      </c>
      <c r="C238" s="29" t="s">
        <v>2</v>
      </c>
      <c r="D238" s="16" t="s">
        <v>56</v>
      </c>
      <c r="E238" s="17">
        <v>142940.11</v>
      </c>
      <c r="F238" s="84" t="s">
        <v>90</v>
      </c>
      <c r="G238" s="35" t="s">
        <v>91</v>
      </c>
      <c r="H238" s="17">
        <v>10</v>
      </c>
      <c r="I238" s="17">
        <v>13865.19067</v>
      </c>
      <c r="J238" s="17">
        <f>'2017年固定资产折旧表'!K238+I238</f>
        <v>110921.52536</v>
      </c>
      <c r="K238" s="17">
        <f t="shared" si="6"/>
        <v>32018.58464</v>
      </c>
      <c r="L238" s="72">
        <v>0.03</v>
      </c>
      <c r="M238" s="17">
        <f t="shared" si="7"/>
        <v>4288.2033</v>
      </c>
      <c r="N238" s="17" t="s">
        <v>92</v>
      </c>
    </row>
    <row r="239" spans="1:14">
      <c r="A239" s="13" t="s">
        <v>516</v>
      </c>
      <c r="B239" s="27" t="s">
        <v>517</v>
      </c>
      <c r="C239" s="29" t="s">
        <v>2</v>
      </c>
      <c r="D239" s="16" t="s">
        <v>56</v>
      </c>
      <c r="E239" s="17">
        <v>142940.11</v>
      </c>
      <c r="F239" s="84" t="s">
        <v>90</v>
      </c>
      <c r="G239" s="35" t="s">
        <v>91</v>
      </c>
      <c r="H239" s="17">
        <v>10</v>
      </c>
      <c r="I239" s="17">
        <v>13865.19067</v>
      </c>
      <c r="J239" s="17">
        <f>'2017年固定资产折旧表'!K239+I239</f>
        <v>110921.52536</v>
      </c>
      <c r="K239" s="17">
        <f t="shared" si="6"/>
        <v>32018.58464</v>
      </c>
      <c r="L239" s="72">
        <v>0.03</v>
      </c>
      <c r="M239" s="17">
        <f t="shared" si="7"/>
        <v>4288.2033</v>
      </c>
      <c r="N239" s="17" t="s">
        <v>92</v>
      </c>
    </row>
    <row r="240" spans="1:14">
      <c r="A240" s="13" t="s">
        <v>518</v>
      </c>
      <c r="B240" s="27" t="s">
        <v>519</v>
      </c>
      <c r="C240" s="29" t="s">
        <v>2</v>
      </c>
      <c r="D240" s="16" t="s">
        <v>56</v>
      </c>
      <c r="E240" s="17">
        <v>16530.62</v>
      </c>
      <c r="F240" s="84" t="s">
        <v>90</v>
      </c>
      <c r="G240" s="35" t="s">
        <v>91</v>
      </c>
      <c r="H240" s="17">
        <v>10</v>
      </c>
      <c r="I240" s="17">
        <v>1603.47014</v>
      </c>
      <c r="J240" s="17">
        <f>'2017年固定资产折旧表'!K240+I240</f>
        <v>12827.76112</v>
      </c>
      <c r="K240" s="17">
        <f t="shared" si="6"/>
        <v>3702.85888</v>
      </c>
      <c r="L240" s="72">
        <v>0.03</v>
      </c>
      <c r="M240" s="17">
        <f t="shared" si="7"/>
        <v>495.9186</v>
      </c>
      <c r="N240" s="17" t="s">
        <v>92</v>
      </c>
    </row>
    <row r="241" spans="1:14">
      <c r="A241" s="13" t="s">
        <v>520</v>
      </c>
      <c r="B241" s="27" t="s">
        <v>521</v>
      </c>
      <c r="C241" s="29" t="s">
        <v>2</v>
      </c>
      <c r="D241" s="16" t="s">
        <v>56</v>
      </c>
      <c r="E241" s="17">
        <v>76078.76</v>
      </c>
      <c r="F241" s="84" t="s">
        <v>90</v>
      </c>
      <c r="G241" s="35" t="s">
        <v>91</v>
      </c>
      <c r="H241" s="17">
        <v>10</v>
      </c>
      <c r="I241" s="17">
        <v>7379.63972</v>
      </c>
      <c r="J241" s="17">
        <f>'2017年固定资产折旧表'!K241+I241</f>
        <v>59037.11776</v>
      </c>
      <c r="K241" s="17">
        <f t="shared" si="6"/>
        <v>17041.64224</v>
      </c>
      <c r="L241" s="72">
        <v>0.03</v>
      </c>
      <c r="M241" s="17">
        <f t="shared" si="7"/>
        <v>2282.3628</v>
      </c>
      <c r="N241" s="17" t="s">
        <v>92</v>
      </c>
    </row>
    <row r="242" spans="1:14">
      <c r="A242" s="13" t="s">
        <v>522</v>
      </c>
      <c r="B242" s="27" t="s">
        <v>523</v>
      </c>
      <c r="C242" s="29" t="s">
        <v>2</v>
      </c>
      <c r="D242" s="16" t="s">
        <v>56</v>
      </c>
      <c r="E242" s="17">
        <v>123602.82</v>
      </c>
      <c r="F242" s="84" t="s">
        <v>90</v>
      </c>
      <c r="G242" s="35" t="s">
        <v>91</v>
      </c>
      <c r="H242" s="17">
        <v>10</v>
      </c>
      <c r="I242" s="17">
        <v>11989.47354</v>
      </c>
      <c r="J242" s="17">
        <f>'2017年固定资产折旧表'!K242+I242</f>
        <v>95915.78832</v>
      </c>
      <c r="K242" s="17">
        <f t="shared" si="6"/>
        <v>27687.03168</v>
      </c>
      <c r="L242" s="72">
        <v>0.03</v>
      </c>
      <c r="M242" s="17">
        <f t="shared" si="7"/>
        <v>3708.0846</v>
      </c>
      <c r="N242" s="17" t="s">
        <v>92</v>
      </c>
    </row>
    <row r="243" spans="1:14">
      <c r="A243" s="13" t="s">
        <v>524</v>
      </c>
      <c r="B243" s="27" t="s">
        <v>525</v>
      </c>
      <c r="C243" s="29" t="s">
        <v>2</v>
      </c>
      <c r="D243" s="16" t="s">
        <v>56</v>
      </c>
      <c r="E243" s="17">
        <v>80007.7</v>
      </c>
      <c r="F243" s="84" t="s">
        <v>90</v>
      </c>
      <c r="G243" s="35" t="s">
        <v>91</v>
      </c>
      <c r="H243" s="17">
        <v>10</v>
      </c>
      <c r="I243" s="17">
        <v>7760.7469</v>
      </c>
      <c r="J243" s="17">
        <f>'2017年固定资产折旧表'!K243+I243</f>
        <v>62085.9752</v>
      </c>
      <c r="K243" s="17">
        <f t="shared" si="6"/>
        <v>17921.7248</v>
      </c>
      <c r="L243" s="72">
        <v>0.03</v>
      </c>
      <c r="M243" s="17">
        <f t="shared" si="7"/>
        <v>2400.231</v>
      </c>
      <c r="N243" s="17" t="s">
        <v>92</v>
      </c>
    </row>
    <row r="244" spans="1:14">
      <c r="A244" s="13" t="s">
        <v>526</v>
      </c>
      <c r="B244" s="27" t="s">
        <v>527</v>
      </c>
      <c r="C244" s="29" t="s">
        <v>2</v>
      </c>
      <c r="D244" s="16" t="s">
        <v>56</v>
      </c>
      <c r="E244" s="17">
        <v>8876.63</v>
      </c>
      <c r="F244" s="84" t="s">
        <v>90</v>
      </c>
      <c r="G244" s="35" t="s">
        <v>91</v>
      </c>
      <c r="H244" s="17">
        <v>10</v>
      </c>
      <c r="I244" s="17">
        <v>861.03311</v>
      </c>
      <c r="J244" s="17">
        <f>'2017年固定资产折旧表'!K244+I244</f>
        <v>6888.26488</v>
      </c>
      <c r="K244" s="17">
        <f t="shared" si="6"/>
        <v>1988.36512</v>
      </c>
      <c r="L244" s="72">
        <v>0.03</v>
      </c>
      <c r="M244" s="17">
        <f t="shared" si="7"/>
        <v>266.2989</v>
      </c>
      <c r="N244" s="17" t="s">
        <v>92</v>
      </c>
    </row>
    <row r="245" spans="1:14">
      <c r="A245" s="13" t="s">
        <v>528</v>
      </c>
      <c r="B245" s="27" t="s">
        <v>200</v>
      </c>
      <c r="C245" s="29" t="s">
        <v>2</v>
      </c>
      <c r="D245" s="16" t="s">
        <v>56</v>
      </c>
      <c r="E245" s="17">
        <v>14378.7</v>
      </c>
      <c r="F245" s="84" t="s">
        <v>90</v>
      </c>
      <c r="G245" s="35" t="s">
        <v>91</v>
      </c>
      <c r="H245" s="17">
        <v>10</v>
      </c>
      <c r="I245" s="17">
        <v>1394.7339</v>
      </c>
      <c r="J245" s="17">
        <f>'2017年固定资产折旧表'!K245+I245</f>
        <v>11157.8712</v>
      </c>
      <c r="K245" s="17">
        <f t="shared" si="6"/>
        <v>3220.8288</v>
      </c>
      <c r="L245" s="72">
        <v>0.03</v>
      </c>
      <c r="M245" s="17">
        <f t="shared" si="7"/>
        <v>431.361</v>
      </c>
      <c r="N245" s="17" t="s">
        <v>92</v>
      </c>
    </row>
    <row r="246" spans="1:14">
      <c r="A246" s="13" t="s">
        <v>529</v>
      </c>
      <c r="B246" s="27" t="s">
        <v>240</v>
      </c>
      <c r="C246" s="29" t="s">
        <v>2</v>
      </c>
      <c r="D246" s="16" t="s">
        <v>56</v>
      </c>
      <c r="E246" s="17">
        <v>2097.16</v>
      </c>
      <c r="F246" s="84" t="s">
        <v>90</v>
      </c>
      <c r="G246" s="35" t="s">
        <v>91</v>
      </c>
      <c r="H246" s="17">
        <v>10</v>
      </c>
      <c r="I246" s="17">
        <v>203.42452</v>
      </c>
      <c r="J246" s="17">
        <f>'2017年固定资产折旧表'!K246+I246</f>
        <v>1627.39616</v>
      </c>
      <c r="K246" s="17">
        <f t="shared" si="6"/>
        <v>469.76384</v>
      </c>
      <c r="L246" s="72">
        <v>0.03</v>
      </c>
      <c r="M246" s="17">
        <f t="shared" si="7"/>
        <v>62.9148</v>
      </c>
      <c r="N246" s="17" t="s">
        <v>92</v>
      </c>
    </row>
    <row r="247" spans="1:14">
      <c r="A247" s="13" t="s">
        <v>530</v>
      </c>
      <c r="B247" s="27" t="s">
        <v>531</v>
      </c>
      <c r="C247" s="29" t="s">
        <v>2</v>
      </c>
      <c r="D247" s="16" t="s">
        <v>56</v>
      </c>
      <c r="E247" s="17">
        <v>907.64</v>
      </c>
      <c r="F247" s="84" t="s">
        <v>90</v>
      </c>
      <c r="G247" s="35" t="s">
        <v>91</v>
      </c>
      <c r="H247" s="17">
        <v>10</v>
      </c>
      <c r="I247" s="17">
        <v>88.04108</v>
      </c>
      <c r="J247" s="17">
        <f>'2017年固定资产折旧表'!K247+I247</f>
        <v>704.32864</v>
      </c>
      <c r="K247" s="17">
        <f t="shared" si="6"/>
        <v>203.31136</v>
      </c>
      <c r="L247" s="72">
        <v>0.03</v>
      </c>
      <c r="M247" s="17">
        <f t="shared" si="7"/>
        <v>27.2292</v>
      </c>
      <c r="N247" s="17" t="s">
        <v>92</v>
      </c>
    </row>
    <row r="248" spans="1:14">
      <c r="A248" s="13" t="s">
        <v>532</v>
      </c>
      <c r="B248" s="27" t="s">
        <v>533</v>
      </c>
      <c r="C248" s="29" t="s">
        <v>2</v>
      </c>
      <c r="D248" s="16" t="s">
        <v>56</v>
      </c>
      <c r="E248" s="17">
        <v>370.9</v>
      </c>
      <c r="F248" s="84" t="s">
        <v>90</v>
      </c>
      <c r="G248" s="35" t="s">
        <v>91</v>
      </c>
      <c r="H248" s="17">
        <v>10</v>
      </c>
      <c r="I248" s="17">
        <v>35.9773</v>
      </c>
      <c r="J248" s="17">
        <f>'2017年固定资产折旧表'!K248+I248</f>
        <v>287.8184</v>
      </c>
      <c r="K248" s="17">
        <f t="shared" si="6"/>
        <v>83.0816</v>
      </c>
      <c r="L248" s="72">
        <v>0.03</v>
      </c>
      <c r="M248" s="17">
        <f t="shared" si="7"/>
        <v>11.127</v>
      </c>
      <c r="N248" s="17" t="s">
        <v>92</v>
      </c>
    </row>
    <row r="249" spans="1:14">
      <c r="A249" s="13" t="s">
        <v>534</v>
      </c>
      <c r="B249" s="27" t="s">
        <v>535</v>
      </c>
      <c r="C249" s="29" t="s">
        <v>2</v>
      </c>
      <c r="D249" s="16" t="s">
        <v>56</v>
      </c>
      <c r="E249" s="17">
        <v>142.88</v>
      </c>
      <c r="F249" s="84" t="s">
        <v>90</v>
      </c>
      <c r="G249" s="35" t="s">
        <v>91</v>
      </c>
      <c r="H249" s="17">
        <v>10</v>
      </c>
      <c r="I249" s="17">
        <v>13.85936</v>
      </c>
      <c r="J249" s="17">
        <f>'2017年固定资产折旧表'!K249+I249</f>
        <v>110.87488</v>
      </c>
      <c r="K249" s="17">
        <f t="shared" si="6"/>
        <v>32.00512</v>
      </c>
      <c r="L249" s="72">
        <v>0.03</v>
      </c>
      <c r="M249" s="17">
        <f t="shared" si="7"/>
        <v>4.2864</v>
      </c>
      <c r="N249" s="17" t="s">
        <v>92</v>
      </c>
    </row>
    <row r="250" spans="1:14">
      <c r="A250" s="13" t="s">
        <v>536</v>
      </c>
      <c r="B250" s="27" t="s">
        <v>340</v>
      </c>
      <c r="C250" s="29" t="s">
        <v>2</v>
      </c>
      <c r="D250" s="16" t="s">
        <v>56</v>
      </c>
      <c r="E250" s="17">
        <v>2539.68</v>
      </c>
      <c r="F250" s="84" t="s">
        <v>90</v>
      </c>
      <c r="G250" s="35" t="s">
        <v>91</v>
      </c>
      <c r="H250" s="17">
        <v>10</v>
      </c>
      <c r="I250" s="17">
        <v>246.34896</v>
      </c>
      <c r="J250" s="17">
        <f>'2017年固定资产折旧表'!K250+I250</f>
        <v>1970.79168</v>
      </c>
      <c r="K250" s="17">
        <f t="shared" si="6"/>
        <v>568.88832</v>
      </c>
      <c r="L250" s="72">
        <v>0.03</v>
      </c>
      <c r="M250" s="17">
        <f t="shared" si="7"/>
        <v>76.1904</v>
      </c>
      <c r="N250" s="17" t="s">
        <v>92</v>
      </c>
    </row>
    <row r="251" spans="1:14">
      <c r="A251" s="13" t="s">
        <v>537</v>
      </c>
      <c r="B251" s="27" t="s">
        <v>538</v>
      </c>
      <c r="C251" s="29" t="s">
        <v>2</v>
      </c>
      <c r="D251" s="16" t="s">
        <v>56</v>
      </c>
      <c r="E251" s="17">
        <v>1778.14</v>
      </c>
      <c r="F251" s="84" t="s">
        <v>90</v>
      </c>
      <c r="G251" s="35" t="s">
        <v>91</v>
      </c>
      <c r="H251" s="17">
        <v>10</v>
      </c>
      <c r="I251" s="17">
        <v>172.47958</v>
      </c>
      <c r="J251" s="17">
        <f>'2017年固定资产折旧表'!K251+I251</f>
        <v>1379.83664</v>
      </c>
      <c r="K251" s="17">
        <f t="shared" si="6"/>
        <v>398.30336</v>
      </c>
      <c r="L251" s="72">
        <v>0.03</v>
      </c>
      <c r="M251" s="17">
        <f t="shared" si="7"/>
        <v>53.3442</v>
      </c>
      <c r="N251" s="17" t="s">
        <v>92</v>
      </c>
    </row>
    <row r="252" spans="1:14">
      <c r="A252" s="13" t="s">
        <v>539</v>
      </c>
      <c r="B252" s="27" t="s">
        <v>315</v>
      </c>
      <c r="C252" s="29" t="s">
        <v>2</v>
      </c>
      <c r="D252" s="16" t="s">
        <v>56</v>
      </c>
      <c r="E252" s="17">
        <v>4768.47</v>
      </c>
      <c r="F252" s="84" t="s">
        <v>90</v>
      </c>
      <c r="G252" s="35" t="s">
        <v>91</v>
      </c>
      <c r="H252" s="17">
        <v>10</v>
      </c>
      <c r="I252" s="17">
        <v>462.54159</v>
      </c>
      <c r="J252" s="17">
        <f>'2017年固定资产折旧表'!K252+I252</f>
        <v>3700.33272</v>
      </c>
      <c r="K252" s="17">
        <f t="shared" si="6"/>
        <v>1068.13728</v>
      </c>
      <c r="L252" s="72">
        <v>0.03</v>
      </c>
      <c r="M252" s="17">
        <f t="shared" si="7"/>
        <v>143.0541</v>
      </c>
      <c r="N252" s="17" t="s">
        <v>92</v>
      </c>
    </row>
    <row r="253" spans="1:14">
      <c r="A253" s="13" t="s">
        <v>540</v>
      </c>
      <c r="B253" s="27" t="s">
        <v>479</v>
      </c>
      <c r="C253" s="29" t="s">
        <v>2</v>
      </c>
      <c r="D253" s="16" t="s">
        <v>56</v>
      </c>
      <c r="E253" s="17">
        <v>513.49</v>
      </c>
      <c r="F253" s="84" t="s">
        <v>90</v>
      </c>
      <c r="G253" s="35" t="s">
        <v>91</v>
      </c>
      <c r="H253" s="17">
        <v>10</v>
      </c>
      <c r="I253" s="17">
        <v>49.80853</v>
      </c>
      <c r="J253" s="17">
        <f>'2017年固定资产折旧表'!K253+I253</f>
        <v>398.46824</v>
      </c>
      <c r="K253" s="17">
        <f t="shared" si="6"/>
        <v>115.02176</v>
      </c>
      <c r="L253" s="72">
        <v>0.03</v>
      </c>
      <c r="M253" s="17">
        <f t="shared" si="7"/>
        <v>15.4047</v>
      </c>
      <c r="N253" s="17" t="s">
        <v>92</v>
      </c>
    </row>
    <row r="254" spans="1:14">
      <c r="A254" s="13" t="s">
        <v>541</v>
      </c>
      <c r="B254" s="27" t="s">
        <v>542</v>
      </c>
      <c r="C254" s="29" t="s">
        <v>2</v>
      </c>
      <c r="D254" s="16" t="s">
        <v>56</v>
      </c>
      <c r="E254" s="17">
        <v>56.85</v>
      </c>
      <c r="F254" s="84" t="s">
        <v>90</v>
      </c>
      <c r="G254" s="35" t="s">
        <v>91</v>
      </c>
      <c r="H254" s="17">
        <v>10</v>
      </c>
      <c r="I254" s="17">
        <v>5.51445</v>
      </c>
      <c r="J254" s="17">
        <f>'2017年固定资产折旧表'!K254+I254</f>
        <v>44.1156</v>
      </c>
      <c r="K254" s="17">
        <f t="shared" si="6"/>
        <v>12.7344</v>
      </c>
      <c r="L254" s="72">
        <v>0.03</v>
      </c>
      <c r="M254" s="17">
        <f t="shared" si="7"/>
        <v>1.7055</v>
      </c>
      <c r="N254" s="17" t="s">
        <v>92</v>
      </c>
    </row>
    <row r="255" spans="1:14">
      <c r="A255" s="13" t="s">
        <v>543</v>
      </c>
      <c r="B255" s="27" t="s">
        <v>544</v>
      </c>
      <c r="C255" s="29" t="s">
        <v>2</v>
      </c>
      <c r="D255" s="16" t="s">
        <v>56</v>
      </c>
      <c r="E255" s="17">
        <v>199.57</v>
      </c>
      <c r="F255" s="84" t="s">
        <v>90</v>
      </c>
      <c r="G255" s="35" t="s">
        <v>91</v>
      </c>
      <c r="H255" s="17">
        <v>10</v>
      </c>
      <c r="I255" s="17">
        <v>19.35829</v>
      </c>
      <c r="J255" s="17">
        <f>'2017年固定资产折旧表'!K255+I255</f>
        <v>154.86632</v>
      </c>
      <c r="K255" s="17">
        <f t="shared" si="6"/>
        <v>44.70368</v>
      </c>
      <c r="L255" s="72">
        <v>0.03</v>
      </c>
      <c r="M255" s="17">
        <f t="shared" si="7"/>
        <v>5.9871</v>
      </c>
      <c r="N255" s="17" t="s">
        <v>92</v>
      </c>
    </row>
    <row r="256" spans="1:14">
      <c r="A256" s="13" t="s">
        <v>545</v>
      </c>
      <c r="B256" s="27" t="s">
        <v>512</v>
      </c>
      <c r="C256" s="29" t="s">
        <v>2</v>
      </c>
      <c r="D256" s="16" t="s">
        <v>56</v>
      </c>
      <c r="E256" s="17">
        <v>116.65</v>
      </c>
      <c r="F256" s="84" t="s">
        <v>90</v>
      </c>
      <c r="G256" s="35" t="s">
        <v>91</v>
      </c>
      <c r="H256" s="17">
        <v>10</v>
      </c>
      <c r="I256" s="17">
        <v>11.31505</v>
      </c>
      <c r="J256" s="17">
        <f>'2017年固定资产折旧表'!K256+I256</f>
        <v>90.5204</v>
      </c>
      <c r="K256" s="17">
        <f t="shared" si="6"/>
        <v>26.1296</v>
      </c>
      <c r="L256" s="72">
        <v>0.03</v>
      </c>
      <c r="M256" s="17">
        <f t="shared" si="7"/>
        <v>3.4995</v>
      </c>
      <c r="N256" s="17" t="s">
        <v>92</v>
      </c>
    </row>
    <row r="257" spans="1:14">
      <c r="A257" s="13" t="s">
        <v>546</v>
      </c>
      <c r="B257" s="27" t="s">
        <v>547</v>
      </c>
      <c r="C257" s="29" t="s">
        <v>2</v>
      </c>
      <c r="D257" s="16" t="s">
        <v>56</v>
      </c>
      <c r="E257" s="17">
        <v>482.08</v>
      </c>
      <c r="F257" s="84" t="s">
        <v>90</v>
      </c>
      <c r="G257" s="35" t="s">
        <v>91</v>
      </c>
      <c r="H257" s="17">
        <v>10</v>
      </c>
      <c r="I257" s="17">
        <v>46.76176</v>
      </c>
      <c r="J257" s="17">
        <f>'2017年固定资产折旧表'!K257+I257</f>
        <v>374.09408</v>
      </c>
      <c r="K257" s="17">
        <f t="shared" si="6"/>
        <v>107.98592</v>
      </c>
      <c r="L257" s="72">
        <v>0.03</v>
      </c>
      <c r="M257" s="17">
        <f t="shared" si="7"/>
        <v>14.4624</v>
      </c>
      <c r="N257" s="17" t="s">
        <v>92</v>
      </c>
    </row>
    <row r="258" spans="1:14">
      <c r="A258" s="13" t="s">
        <v>548</v>
      </c>
      <c r="B258" s="27" t="s">
        <v>214</v>
      </c>
      <c r="C258" s="29" t="s">
        <v>2</v>
      </c>
      <c r="D258" s="16" t="s">
        <v>56</v>
      </c>
      <c r="E258" s="17">
        <v>90.62</v>
      </c>
      <c r="F258" s="84" t="s">
        <v>90</v>
      </c>
      <c r="G258" s="35" t="s">
        <v>91</v>
      </c>
      <c r="H258" s="17">
        <v>10</v>
      </c>
      <c r="I258" s="17">
        <v>8.79014</v>
      </c>
      <c r="J258" s="17">
        <f>'2017年固定资产折旧表'!K258+I258</f>
        <v>70.32112</v>
      </c>
      <c r="K258" s="17">
        <f t="shared" si="6"/>
        <v>20.29888</v>
      </c>
      <c r="L258" s="72">
        <v>0.03</v>
      </c>
      <c r="M258" s="17">
        <f t="shared" si="7"/>
        <v>2.7186</v>
      </c>
      <c r="N258" s="17" t="s">
        <v>92</v>
      </c>
    </row>
    <row r="259" spans="1:14">
      <c r="A259" s="13" t="s">
        <v>549</v>
      </c>
      <c r="B259" s="27" t="s">
        <v>550</v>
      </c>
      <c r="C259" s="29" t="s">
        <v>2</v>
      </c>
      <c r="D259" s="16" t="s">
        <v>56</v>
      </c>
      <c r="E259" s="17">
        <v>197.19</v>
      </c>
      <c r="F259" s="84" t="s">
        <v>90</v>
      </c>
      <c r="G259" s="35" t="s">
        <v>91</v>
      </c>
      <c r="H259" s="17">
        <v>10</v>
      </c>
      <c r="I259" s="17">
        <v>19.12743</v>
      </c>
      <c r="J259" s="17">
        <f>'2017年固定资产折旧表'!K259+I259</f>
        <v>153.01944</v>
      </c>
      <c r="K259" s="17">
        <f t="shared" si="6"/>
        <v>44.17056</v>
      </c>
      <c r="L259" s="72">
        <v>0.03</v>
      </c>
      <c r="M259" s="17">
        <f t="shared" si="7"/>
        <v>5.9157</v>
      </c>
      <c r="N259" s="17" t="s">
        <v>92</v>
      </c>
    </row>
    <row r="260" spans="1:14">
      <c r="A260" s="13" t="s">
        <v>551</v>
      </c>
      <c r="B260" s="27" t="s">
        <v>552</v>
      </c>
      <c r="C260" s="29" t="s">
        <v>2</v>
      </c>
      <c r="D260" s="16" t="s">
        <v>56</v>
      </c>
      <c r="E260" s="17">
        <v>93.59</v>
      </c>
      <c r="F260" s="84" t="s">
        <v>90</v>
      </c>
      <c r="G260" s="35" t="s">
        <v>91</v>
      </c>
      <c r="H260" s="17">
        <v>10</v>
      </c>
      <c r="I260" s="17">
        <v>9.07823</v>
      </c>
      <c r="J260" s="17">
        <f>'2017年固定资产折旧表'!K260+I260</f>
        <v>72.62584</v>
      </c>
      <c r="K260" s="17">
        <f t="shared" si="6"/>
        <v>20.96416</v>
      </c>
      <c r="L260" s="72">
        <v>0.03</v>
      </c>
      <c r="M260" s="17">
        <f t="shared" si="7"/>
        <v>2.8077</v>
      </c>
      <c r="N260" s="17" t="s">
        <v>92</v>
      </c>
    </row>
    <row r="261" spans="1:14">
      <c r="A261" s="13" t="s">
        <v>553</v>
      </c>
      <c r="B261" s="27" t="s">
        <v>554</v>
      </c>
      <c r="C261" s="29" t="s">
        <v>2</v>
      </c>
      <c r="D261" s="16" t="s">
        <v>56</v>
      </c>
      <c r="E261" s="17">
        <v>167.04</v>
      </c>
      <c r="F261" s="84" t="s">
        <v>90</v>
      </c>
      <c r="G261" s="35" t="s">
        <v>91</v>
      </c>
      <c r="H261" s="17">
        <v>10</v>
      </c>
      <c r="I261" s="17">
        <v>16.20288</v>
      </c>
      <c r="J261" s="17">
        <f>'2017年固定资产折旧表'!K261+I261</f>
        <v>129.62304</v>
      </c>
      <c r="K261" s="17">
        <f t="shared" ref="K261:K324" si="8">E261-J261</f>
        <v>37.41696</v>
      </c>
      <c r="L261" s="72">
        <v>0.03</v>
      </c>
      <c r="M261" s="17">
        <f t="shared" ref="M261:M324" si="9">E261*L261</f>
        <v>5.0112</v>
      </c>
      <c r="N261" s="17" t="s">
        <v>92</v>
      </c>
    </row>
    <row r="262" spans="1:14">
      <c r="A262" s="13" t="s">
        <v>555</v>
      </c>
      <c r="B262" s="27" t="s">
        <v>556</v>
      </c>
      <c r="C262" s="29" t="s">
        <v>2</v>
      </c>
      <c r="D262" s="16" t="s">
        <v>56</v>
      </c>
      <c r="E262" s="17">
        <v>555.66</v>
      </c>
      <c r="F262" s="84" t="s">
        <v>90</v>
      </c>
      <c r="G262" s="35" t="s">
        <v>91</v>
      </c>
      <c r="H262" s="17">
        <v>10</v>
      </c>
      <c r="I262" s="17">
        <v>53.89902</v>
      </c>
      <c r="J262" s="17">
        <f>'2017年固定资产折旧表'!K262+I262</f>
        <v>431.19216</v>
      </c>
      <c r="K262" s="17">
        <f t="shared" si="8"/>
        <v>124.46784</v>
      </c>
      <c r="L262" s="72">
        <v>0.03</v>
      </c>
      <c r="M262" s="17">
        <f t="shared" si="9"/>
        <v>16.6698</v>
      </c>
      <c r="N262" s="17" t="s">
        <v>92</v>
      </c>
    </row>
    <row r="263" spans="1:14">
      <c r="A263" s="13" t="s">
        <v>557</v>
      </c>
      <c r="B263" s="27" t="s">
        <v>558</v>
      </c>
      <c r="C263" s="29" t="s">
        <v>2</v>
      </c>
      <c r="D263" s="16" t="s">
        <v>56</v>
      </c>
      <c r="E263" s="17">
        <v>156.6</v>
      </c>
      <c r="F263" s="84" t="s">
        <v>90</v>
      </c>
      <c r="G263" s="35" t="s">
        <v>91</v>
      </c>
      <c r="H263" s="17">
        <v>10</v>
      </c>
      <c r="I263" s="17">
        <v>15.1902</v>
      </c>
      <c r="J263" s="17">
        <f>'2017年固定资产折旧表'!K263+I263</f>
        <v>121.5216</v>
      </c>
      <c r="K263" s="17">
        <f t="shared" si="8"/>
        <v>35.0784</v>
      </c>
      <c r="L263" s="72">
        <v>0.03</v>
      </c>
      <c r="M263" s="17">
        <f t="shared" si="9"/>
        <v>4.698</v>
      </c>
      <c r="N263" s="17" t="s">
        <v>92</v>
      </c>
    </row>
    <row r="264" spans="1:14">
      <c r="A264" s="13" t="s">
        <v>559</v>
      </c>
      <c r="B264" s="27" t="s">
        <v>222</v>
      </c>
      <c r="C264" s="29" t="s">
        <v>2</v>
      </c>
      <c r="D264" s="16" t="s">
        <v>56</v>
      </c>
      <c r="E264" s="17">
        <v>52.53</v>
      </c>
      <c r="F264" s="84" t="s">
        <v>90</v>
      </c>
      <c r="G264" s="35" t="s">
        <v>91</v>
      </c>
      <c r="H264" s="17">
        <v>10</v>
      </c>
      <c r="I264" s="17">
        <v>5.09541</v>
      </c>
      <c r="J264" s="17">
        <f>'2017年固定资产折旧表'!K264+I264</f>
        <v>40.76328</v>
      </c>
      <c r="K264" s="17">
        <f t="shared" si="8"/>
        <v>11.76672</v>
      </c>
      <c r="L264" s="72">
        <v>0.03</v>
      </c>
      <c r="M264" s="17">
        <f t="shared" si="9"/>
        <v>1.5759</v>
      </c>
      <c r="N264" s="17" t="s">
        <v>92</v>
      </c>
    </row>
    <row r="265" spans="1:14">
      <c r="A265" s="13" t="s">
        <v>560</v>
      </c>
      <c r="B265" s="27" t="s">
        <v>224</v>
      </c>
      <c r="C265" s="29" t="s">
        <v>2</v>
      </c>
      <c r="D265" s="16" t="s">
        <v>56</v>
      </c>
      <c r="E265" s="17">
        <v>150.48</v>
      </c>
      <c r="F265" s="84" t="s">
        <v>90</v>
      </c>
      <c r="G265" s="35" t="s">
        <v>91</v>
      </c>
      <c r="H265" s="17">
        <v>10</v>
      </c>
      <c r="I265" s="17">
        <v>14.59656</v>
      </c>
      <c r="J265" s="17">
        <f>'2017年固定资产折旧表'!K265+I265</f>
        <v>116.77248</v>
      </c>
      <c r="K265" s="17">
        <f t="shared" si="8"/>
        <v>33.70752</v>
      </c>
      <c r="L265" s="72">
        <v>0.03</v>
      </c>
      <c r="M265" s="17">
        <f t="shared" si="9"/>
        <v>4.5144</v>
      </c>
      <c r="N265" s="17" t="s">
        <v>92</v>
      </c>
    </row>
    <row r="266" spans="1:14">
      <c r="A266" s="13" t="s">
        <v>561</v>
      </c>
      <c r="B266" s="27" t="s">
        <v>562</v>
      </c>
      <c r="C266" s="29" t="s">
        <v>2</v>
      </c>
      <c r="D266" s="16" t="s">
        <v>56</v>
      </c>
      <c r="E266" s="17">
        <v>301.5</v>
      </c>
      <c r="F266" s="84" t="s">
        <v>90</v>
      </c>
      <c r="G266" s="35" t="s">
        <v>91</v>
      </c>
      <c r="H266" s="17">
        <v>10</v>
      </c>
      <c r="I266" s="17">
        <v>29.2455</v>
      </c>
      <c r="J266" s="17">
        <f>'2017年固定资产折旧表'!K266+I266</f>
        <v>233.964</v>
      </c>
      <c r="K266" s="17">
        <f t="shared" si="8"/>
        <v>67.536</v>
      </c>
      <c r="L266" s="72">
        <v>0.03</v>
      </c>
      <c r="M266" s="17">
        <f t="shared" si="9"/>
        <v>9.045</v>
      </c>
      <c r="N266" s="17" t="s">
        <v>92</v>
      </c>
    </row>
    <row r="267" spans="1:14">
      <c r="A267" s="13" t="s">
        <v>563</v>
      </c>
      <c r="B267" s="27" t="s">
        <v>564</v>
      </c>
      <c r="C267" s="29" t="s">
        <v>2</v>
      </c>
      <c r="D267" s="16" t="s">
        <v>56</v>
      </c>
      <c r="E267" s="17">
        <v>106.28</v>
      </c>
      <c r="F267" s="84" t="s">
        <v>90</v>
      </c>
      <c r="G267" s="35" t="s">
        <v>91</v>
      </c>
      <c r="H267" s="17">
        <v>10</v>
      </c>
      <c r="I267" s="17">
        <v>10.30916</v>
      </c>
      <c r="J267" s="17">
        <f>'2017年固定资产折旧表'!K267+I267</f>
        <v>82.47328</v>
      </c>
      <c r="K267" s="17">
        <f t="shared" si="8"/>
        <v>23.80672</v>
      </c>
      <c r="L267" s="72">
        <v>0.03</v>
      </c>
      <c r="M267" s="17">
        <f t="shared" si="9"/>
        <v>3.1884</v>
      </c>
      <c r="N267" s="17" t="s">
        <v>92</v>
      </c>
    </row>
    <row r="268" spans="1:14">
      <c r="A268" s="13" t="s">
        <v>565</v>
      </c>
      <c r="B268" s="27" t="s">
        <v>234</v>
      </c>
      <c r="C268" s="29" t="s">
        <v>2</v>
      </c>
      <c r="D268" s="16" t="s">
        <v>56</v>
      </c>
      <c r="E268" s="17">
        <v>363.79</v>
      </c>
      <c r="F268" s="84" t="s">
        <v>90</v>
      </c>
      <c r="G268" s="35" t="s">
        <v>91</v>
      </c>
      <c r="H268" s="17">
        <v>10</v>
      </c>
      <c r="I268" s="17">
        <v>35.28763</v>
      </c>
      <c r="J268" s="17">
        <f>'2017年固定资产折旧表'!K268+I268</f>
        <v>282.30104</v>
      </c>
      <c r="K268" s="17">
        <f t="shared" si="8"/>
        <v>81.48896</v>
      </c>
      <c r="L268" s="72">
        <v>0.03</v>
      </c>
      <c r="M268" s="17">
        <f t="shared" si="9"/>
        <v>10.9137</v>
      </c>
      <c r="N268" s="17" t="s">
        <v>92</v>
      </c>
    </row>
    <row r="269" spans="1:14">
      <c r="A269" s="13" t="s">
        <v>566</v>
      </c>
      <c r="B269" s="27" t="s">
        <v>567</v>
      </c>
      <c r="C269" s="29" t="s">
        <v>2</v>
      </c>
      <c r="D269" s="16" t="s">
        <v>56</v>
      </c>
      <c r="E269" s="17">
        <v>199.05</v>
      </c>
      <c r="F269" s="84" t="s">
        <v>90</v>
      </c>
      <c r="G269" s="35" t="s">
        <v>91</v>
      </c>
      <c r="H269" s="17">
        <v>10</v>
      </c>
      <c r="I269" s="17">
        <v>19.30785</v>
      </c>
      <c r="J269" s="17">
        <f>'2017年固定资产折旧表'!K269+I269</f>
        <v>154.4628</v>
      </c>
      <c r="K269" s="17">
        <f t="shared" si="8"/>
        <v>44.5872</v>
      </c>
      <c r="L269" s="72">
        <v>0.03</v>
      </c>
      <c r="M269" s="17">
        <f t="shared" si="9"/>
        <v>5.9715</v>
      </c>
      <c r="N269" s="17" t="s">
        <v>92</v>
      </c>
    </row>
    <row r="270" spans="1:14">
      <c r="A270" s="13" t="s">
        <v>568</v>
      </c>
      <c r="B270" s="27" t="s">
        <v>569</v>
      </c>
      <c r="C270" s="29" t="s">
        <v>2</v>
      </c>
      <c r="D270" s="16" t="s">
        <v>56</v>
      </c>
      <c r="E270" s="17">
        <v>132.39</v>
      </c>
      <c r="F270" s="84" t="s">
        <v>90</v>
      </c>
      <c r="G270" s="35" t="s">
        <v>91</v>
      </c>
      <c r="H270" s="17">
        <v>10</v>
      </c>
      <c r="I270" s="17">
        <v>12.84183</v>
      </c>
      <c r="J270" s="17">
        <f>'2017年固定资产折旧表'!K270+I270</f>
        <v>102.73464</v>
      </c>
      <c r="K270" s="17">
        <f t="shared" si="8"/>
        <v>29.65536</v>
      </c>
      <c r="L270" s="72">
        <v>0.03</v>
      </c>
      <c r="M270" s="17">
        <f t="shared" si="9"/>
        <v>3.9717</v>
      </c>
      <c r="N270" s="17" t="s">
        <v>92</v>
      </c>
    </row>
    <row r="271" spans="1:14">
      <c r="A271" s="13" t="s">
        <v>570</v>
      </c>
      <c r="B271" s="27" t="s">
        <v>236</v>
      </c>
      <c r="C271" s="29" t="s">
        <v>2</v>
      </c>
      <c r="D271" s="16" t="s">
        <v>56</v>
      </c>
      <c r="E271" s="17">
        <v>30.73</v>
      </c>
      <c r="F271" s="84" t="s">
        <v>90</v>
      </c>
      <c r="G271" s="35" t="s">
        <v>91</v>
      </c>
      <c r="H271" s="17">
        <v>10</v>
      </c>
      <c r="I271" s="17">
        <v>2.98081</v>
      </c>
      <c r="J271" s="17">
        <f>'2017年固定资产折旧表'!K271+I271</f>
        <v>23.84648</v>
      </c>
      <c r="K271" s="17">
        <f t="shared" si="8"/>
        <v>6.88352</v>
      </c>
      <c r="L271" s="72">
        <v>0.03</v>
      </c>
      <c r="M271" s="17">
        <f t="shared" si="9"/>
        <v>0.9219</v>
      </c>
      <c r="N271" s="17" t="s">
        <v>92</v>
      </c>
    </row>
    <row r="272" spans="1:14">
      <c r="A272" s="13" t="s">
        <v>571</v>
      </c>
      <c r="B272" s="27" t="s">
        <v>238</v>
      </c>
      <c r="C272" s="29" t="s">
        <v>2</v>
      </c>
      <c r="D272" s="16" t="s">
        <v>56</v>
      </c>
      <c r="E272" s="17">
        <v>65.62</v>
      </c>
      <c r="F272" s="84" t="s">
        <v>90</v>
      </c>
      <c r="G272" s="35" t="s">
        <v>91</v>
      </c>
      <c r="H272" s="17">
        <v>10</v>
      </c>
      <c r="I272" s="17">
        <v>6.36514</v>
      </c>
      <c r="J272" s="17">
        <f>'2017年固定资产折旧表'!K272+I272</f>
        <v>50.92112</v>
      </c>
      <c r="K272" s="17">
        <f t="shared" si="8"/>
        <v>14.69888</v>
      </c>
      <c r="L272" s="72">
        <v>0.03</v>
      </c>
      <c r="M272" s="17">
        <f t="shared" si="9"/>
        <v>1.9686</v>
      </c>
      <c r="N272" s="17" t="s">
        <v>92</v>
      </c>
    </row>
    <row r="273" spans="1:14">
      <c r="A273" s="13" t="s">
        <v>572</v>
      </c>
      <c r="B273" s="27" t="s">
        <v>258</v>
      </c>
      <c r="C273" s="29" t="s">
        <v>2</v>
      </c>
      <c r="D273" s="16" t="s">
        <v>56</v>
      </c>
      <c r="E273" s="17">
        <v>137.48</v>
      </c>
      <c r="F273" s="84" t="s">
        <v>90</v>
      </c>
      <c r="G273" s="35" t="s">
        <v>91</v>
      </c>
      <c r="H273" s="17">
        <v>10</v>
      </c>
      <c r="I273" s="17">
        <v>13.33556</v>
      </c>
      <c r="J273" s="17">
        <f>'2017年固定资产折旧表'!K273+I273</f>
        <v>106.68448</v>
      </c>
      <c r="K273" s="17">
        <f t="shared" si="8"/>
        <v>30.79552</v>
      </c>
      <c r="L273" s="72">
        <v>0.03</v>
      </c>
      <c r="M273" s="17">
        <f t="shared" si="9"/>
        <v>4.1244</v>
      </c>
      <c r="N273" s="17" t="s">
        <v>92</v>
      </c>
    </row>
    <row r="274" spans="1:14">
      <c r="A274" s="13" t="s">
        <v>573</v>
      </c>
      <c r="B274" s="27" t="s">
        <v>260</v>
      </c>
      <c r="C274" s="29" t="s">
        <v>2</v>
      </c>
      <c r="D274" s="16" t="s">
        <v>56</v>
      </c>
      <c r="E274" s="17">
        <v>1953.6</v>
      </c>
      <c r="F274" s="84" t="s">
        <v>90</v>
      </c>
      <c r="G274" s="35" t="s">
        <v>91</v>
      </c>
      <c r="H274" s="17">
        <v>10</v>
      </c>
      <c r="I274" s="17">
        <v>189.4992</v>
      </c>
      <c r="J274" s="17">
        <f>'2017年固定资产折旧表'!K274+I274</f>
        <v>1515.9936</v>
      </c>
      <c r="K274" s="17">
        <f t="shared" si="8"/>
        <v>437.6064</v>
      </c>
      <c r="L274" s="72">
        <v>0.03</v>
      </c>
      <c r="M274" s="17">
        <f t="shared" si="9"/>
        <v>58.608</v>
      </c>
      <c r="N274" s="17" t="s">
        <v>92</v>
      </c>
    </row>
    <row r="275" spans="1:14">
      <c r="A275" s="13" t="s">
        <v>574</v>
      </c>
      <c r="B275" s="27" t="s">
        <v>262</v>
      </c>
      <c r="C275" s="29" t="s">
        <v>2</v>
      </c>
      <c r="D275" s="16" t="s">
        <v>56</v>
      </c>
      <c r="E275" s="17">
        <v>844.05</v>
      </c>
      <c r="F275" s="84" t="s">
        <v>90</v>
      </c>
      <c r="G275" s="35" t="s">
        <v>91</v>
      </c>
      <c r="H275" s="17">
        <v>10</v>
      </c>
      <c r="I275" s="17">
        <v>81.87285</v>
      </c>
      <c r="J275" s="17">
        <f>'2017年固定资产折旧表'!K275+I275</f>
        <v>654.9828</v>
      </c>
      <c r="K275" s="17">
        <f t="shared" si="8"/>
        <v>189.0672</v>
      </c>
      <c r="L275" s="72">
        <v>0.03</v>
      </c>
      <c r="M275" s="17">
        <f t="shared" si="9"/>
        <v>25.3215</v>
      </c>
      <c r="N275" s="17" t="s">
        <v>92</v>
      </c>
    </row>
    <row r="276" spans="1:14">
      <c r="A276" s="13" t="s">
        <v>575</v>
      </c>
      <c r="B276" s="27" t="s">
        <v>576</v>
      </c>
      <c r="C276" s="29" t="s">
        <v>2</v>
      </c>
      <c r="D276" s="16" t="s">
        <v>58</v>
      </c>
      <c r="E276" s="17">
        <v>11214.72</v>
      </c>
      <c r="F276" s="84" t="s">
        <v>90</v>
      </c>
      <c r="G276" s="35" t="s">
        <v>91</v>
      </c>
      <c r="H276" s="17">
        <v>10</v>
      </c>
      <c r="I276" s="17">
        <v>1087.82784</v>
      </c>
      <c r="J276" s="17">
        <f>'2017年固定资产折旧表'!K276+I276</f>
        <v>8702.62272</v>
      </c>
      <c r="K276" s="17">
        <f t="shared" si="8"/>
        <v>2512.09728</v>
      </c>
      <c r="L276" s="72">
        <v>0.03</v>
      </c>
      <c r="M276" s="17">
        <f t="shared" si="9"/>
        <v>336.4416</v>
      </c>
      <c r="N276" s="17" t="s">
        <v>92</v>
      </c>
    </row>
    <row r="277" spans="1:14">
      <c r="A277" s="13" t="s">
        <v>577</v>
      </c>
      <c r="B277" s="27" t="s">
        <v>578</v>
      </c>
      <c r="C277" s="29" t="s">
        <v>2</v>
      </c>
      <c r="D277" s="16" t="s">
        <v>58</v>
      </c>
      <c r="E277" s="17">
        <v>2707.2</v>
      </c>
      <c r="F277" s="84" t="s">
        <v>90</v>
      </c>
      <c r="G277" s="35" t="s">
        <v>91</v>
      </c>
      <c r="H277" s="17">
        <v>10</v>
      </c>
      <c r="I277" s="17">
        <v>262.5984</v>
      </c>
      <c r="J277" s="17">
        <f>'2017年固定资产折旧表'!K277+I277</f>
        <v>2100.7872</v>
      </c>
      <c r="K277" s="17">
        <f t="shared" si="8"/>
        <v>606.4128</v>
      </c>
      <c r="L277" s="72">
        <v>0.03</v>
      </c>
      <c r="M277" s="17">
        <f t="shared" si="9"/>
        <v>81.216</v>
      </c>
      <c r="N277" s="17" t="s">
        <v>92</v>
      </c>
    </row>
    <row r="278" spans="1:14">
      <c r="A278" s="13" t="s">
        <v>579</v>
      </c>
      <c r="B278" s="27" t="s">
        <v>580</v>
      </c>
      <c r="C278" s="29" t="s">
        <v>2</v>
      </c>
      <c r="D278" s="16" t="s">
        <v>58</v>
      </c>
      <c r="E278" s="17">
        <v>16699.82</v>
      </c>
      <c r="F278" s="84" t="s">
        <v>90</v>
      </c>
      <c r="G278" s="35" t="s">
        <v>91</v>
      </c>
      <c r="H278" s="17">
        <v>10</v>
      </c>
      <c r="I278" s="17">
        <v>1619.88254</v>
      </c>
      <c r="J278" s="17">
        <f>'2017年固定资产折旧表'!K278+I278</f>
        <v>12959.06032</v>
      </c>
      <c r="K278" s="17">
        <f t="shared" si="8"/>
        <v>3740.75968</v>
      </c>
      <c r="L278" s="72">
        <v>0.03</v>
      </c>
      <c r="M278" s="17">
        <f t="shared" si="9"/>
        <v>500.9946</v>
      </c>
      <c r="N278" s="17" t="s">
        <v>92</v>
      </c>
    </row>
    <row r="279" spans="1:14">
      <c r="A279" s="13" t="s">
        <v>581</v>
      </c>
      <c r="B279" s="27" t="s">
        <v>147</v>
      </c>
      <c r="C279" s="29" t="s">
        <v>2</v>
      </c>
      <c r="D279" s="16" t="s">
        <v>58</v>
      </c>
      <c r="E279" s="17">
        <v>5299.04</v>
      </c>
      <c r="F279" s="84" t="s">
        <v>90</v>
      </c>
      <c r="G279" s="35" t="s">
        <v>91</v>
      </c>
      <c r="H279" s="17">
        <v>10</v>
      </c>
      <c r="I279" s="17">
        <v>514.00688</v>
      </c>
      <c r="J279" s="17">
        <f>'2017年固定资产折旧表'!K279+I279</f>
        <v>4112.05504</v>
      </c>
      <c r="K279" s="17">
        <f t="shared" si="8"/>
        <v>1186.98496</v>
      </c>
      <c r="L279" s="72">
        <v>0.03</v>
      </c>
      <c r="M279" s="17">
        <f t="shared" si="9"/>
        <v>158.9712</v>
      </c>
      <c r="N279" s="17" t="s">
        <v>92</v>
      </c>
    </row>
    <row r="280" spans="1:14">
      <c r="A280" s="13" t="s">
        <v>582</v>
      </c>
      <c r="B280" s="27" t="s">
        <v>200</v>
      </c>
      <c r="C280" s="29" t="s">
        <v>2</v>
      </c>
      <c r="D280" s="16" t="s">
        <v>58</v>
      </c>
      <c r="E280" s="17">
        <v>12623.96</v>
      </c>
      <c r="F280" s="84" t="s">
        <v>90</v>
      </c>
      <c r="G280" s="35" t="s">
        <v>91</v>
      </c>
      <c r="H280" s="17">
        <v>10</v>
      </c>
      <c r="I280" s="17">
        <v>1224.52412</v>
      </c>
      <c r="J280" s="17">
        <f>'2017年固定资产折旧表'!K280+I280</f>
        <v>9796.19296</v>
      </c>
      <c r="K280" s="17">
        <f t="shared" si="8"/>
        <v>2827.76704</v>
      </c>
      <c r="L280" s="72">
        <v>0.03</v>
      </c>
      <c r="M280" s="17">
        <f t="shared" si="9"/>
        <v>378.7188</v>
      </c>
      <c r="N280" s="17" t="s">
        <v>92</v>
      </c>
    </row>
    <row r="281" spans="1:14">
      <c r="A281" s="13" t="s">
        <v>583</v>
      </c>
      <c r="B281" s="27" t="s">
        <v>584</v>
      </c>
      <c r="C281" s="29" t="s">
        <v>2</v>
      </c>
      <c r="D281" s="16" t="s">
        <v>58</v>
      </c>
      <c r="E281" s="17">
        <v>6042.17</v>
      </c>
      <c r="F281" s="84" t="s">
        <v>90</v>
      </c>
      <c r="G281" s="35" t="s">
        <v>91</v>
      </c>
      <c r="H281" s="17">
        <v>10</v>
      </c>
      <c r="I281" s="17">
        <v>586.09049</v>
      </c>
      <c r="J281" s="17">
        <f>'2017年固定资产折旧表'!K281+I281</f>
        <v>4688.72392</v>
      </c>
      <c r="K281" s="17">
        <f t="shared" si="8"/>
        <v>1353.44608</v>
      </c>
      <c r="L281" s="72">
        <v>0.03</v>
      </c>
      <c r="M281" s="17">
        <f t="shared" si="9"/>
        <v>181.2651</v>
      </c>
      <c r="N281" s="17" t="s">
        <v>92</v>
      </c>
    </row>
    <row r="282" spans="1:14">
      <c r="A282" s="13" t="s">
        <v>585</v>
      </c>
      <c r="B282" s="27" t="s">
        <v>586</v>
      </c>
      <c r="C282" s="29" t="s">
        <v>2</v>
      </c>
      <c r="D282" s="16" t="s">
        <v>58</v>
      </c>
      <c r="E282" s="17">
        <v>856.06</v>
      </c>
      <c r="F282" s="84" t="s">
        <v>90</v>
      </c>
      <c r="G282" s="35" t="s">
        <v>91</v>
      </c>
      <c r="H282" s="17">
        <v>10</v>
      </c>
      <c r="I282" s="17">
        <v>83.03782</v>
      </c>
      <c r="J282" s="17">
        <f>'2017年固定资产折旧表'!K282+I282</f>
        <v>664.30256</v>
      </c>
      <c r="K282" s="17">
        <f t="shared" si="8"/>
        <v>191.75744</v>
      </c>
      <c r="L282" s="72">
        <v>0.03</v>
      </c>
      <c r="M282" s="17">
        <f t="shared" si="9"/>
        <v>25.6818</v>
      </c>
      <c r="N282" s="17" t="s">
        <v>92</v>
      </c>
    </row>
    <row r="283" spans="1:14">
      <c r="A283" s="13" t="s">
        <v>587</v>
      </c>
      <c r="B283" s="27" t="s">
        <v>588</v>
      </c>
      <c r="C283" s="29" t="s">
        <v>2</v>
      </c>
      <c r="D283" s="16" t="s">
        <v>58</v>
      </c>
      <c r="E283" s="17">
        <v>36961.68</v>
      </c>
      <c r="F283" s="84" t="s">
        <v>90</v>
      </c>
      <c r="G283" s="35" t="s">
        <v>91</v>
      </c>
      <c r="H283" s="17">
        <v>10</v>
      </c>
      <c r="I283" s="17">
        <v>3585.28296</v>
      </c>
      <c r="J283" s="17">
        <f>'2017年固定资产折旧表'!K283+I283</f>
        <v>28682.26368</v>
      </c>
      <c r="K283" s="17">
        <f t="shared" si="8"/>
        <v>8279.41632</v>
      </c>
      <c r="L283" s="72">
        <v>0.03</v>
      </c>
      <c r="M283" s="17">
        <f t="shared" si="9"/>
        <v>1108.8504</v>
      </c>
      <c r="N283" s="17" t="s">
        <v>92</v>
      </c>
    </row>
    <row r="284" spans="1:14">
      <c r="A284" s="13" t="s">
        <v>589</v>
      </c>
      <c r="B284" s="27" t="s">
        <v>590</v>
      </c>
      <c r="C284" s="29" t="s">
        <v>2</v>
      </c>
      <c r="D284" s="16" t="s">
        <v>59</v>
      </c>
      <c r="E284" s="17">
        <v>7594.82</v>
      </c>
      <c r="F284" s="84" t="s">
        <v>90</v>
      </c>
      <c r="G284" s="35" t="s">
        <v>91</v>
      </c>
      <c r="H284" s="17">
        <v>10</v>
      </c>
      <c r="I284" s="17">
        <v>736.69754</v>
      </c>
      <c r="J284" s="17">
        <f>'2017年固定资产折旧表'!K284+I284</f>
        <v>5893.58032</v>
      </c>
      <c r="K284" s="17">
        <f t="shared" si="8"/>
        <v>1701.23968</v>
      </c>
      <c r="L284" s="72">
        <v>0.03</v>
      </c>
      <c r="M284" s="17">
        <f t="shared" si="9"/>
        <v>227.8446</v>
      </c>
      <c r="N284" s="17" t="s">
        <v>92</v>
      </c>
    </row>
    <row r="285" spans="1:14">
      <c r="A285" s="13" t="s">
        <v>591</v>
      </c>
      <c r="B285" s="27" t="s">
        <v>340</v>
      </c>
      <c r="C285" s="29" t="s">
        <v>2</v>
      </c>
      <c r="D285" s="16" t="s">
        <v>59</v>
      </c>
      <c r="E285" s="17">
        <v>1823.36</v>
      </c>
      <c r="F285" s="84" t="s">
        <v>90</v>
      </c>
      <c r="G285" s="35" t="s">
        <v>91</v>
      </c>
      <c r="H285" s="17">
        <v>10</v>
      </c>
      <c r="I285" s="17">
        <v>176.86592</v>
      </c>
      <c r="J285" s="17">
        <f>'2017年固定资产折旧表'!K285+I285</f>
        <v>1414.92736</v>
      </c>
      <c r="K285" s="17">
        <f t="shared" si="8"/>
        <v>408.43264</v>
      </c>
      <c r="L285" s="72">
        <v>0.03</v>
      </c>
      <c r="M285" s="17">
        <f t="shared" si="9"/>
        <v>54.7008</v>
      </c>
      <c r="N285" s="17" t="s">
        <v>92</v>
      </c>
    </row>
    <row r="286" spans="1:14">
      <c r="A286" s="13" t="s">
        <v>592</v>
      </c>
      <c r="B286" s="27" t="s">
        <v>355</v>
      </c>
      <c r="C286" s="29" t="s">
        <v>2</v>
      </c>
      <c r="D286" s="16" t="s">
        <v>59</v>
      </c>
      <c r="E286" s="17">
        <v>254.04</v>
      </c>
      <c r="F286" s="84" t="s">
        <v>90</v>
      </c>
      <c r="G286" s="35" t="s">
        <v>91</v>
      </c>
      <c r="H286" s="17">
        <v>10</v>
      </c>
      <c r="I286" s="17">
        <v>24.64188</v>
      </c>
      <c r="J286" s="17">
        <f>'2017年固定资产折旧表'!K286+I286</f>
        <v>197.13504</v>
      </c>
      <c r="K286" s="17">
        <f t="shared" si="8"/>
        <v>56.90496</v>
      </c>
      <c r="L286" s="72">
        <v>0.03</v>
      </c>
      <c r="M286" s="17">
        <f t="shared" si="9"/>
        <v>7.6212</v>
      </c>
      <c r="N286" s="17" t="s">
        <v>92</v>
      </c>
    </row>
    <row r="287" spans="1:14">
      <c r="A287" s="13" t="s">
        <v>593</v>
      </c>
      <c r="B287" s="27" t="s">
        <v>594</v>
      </c>
      <c r="C287" s="29" t="s">
        <v>2</v>
      </c>
      <c r="D287" s="16" t="s">
        <v>59</v>
      </c>
      <c r="E287" s="17">
        <v>399.1</v>
      </c>
      <c r="F287" s="84" t="s">
        <v>90</v>
      </c>
      <c r="G287" s="35" t="s">
        <v>91</v>
      </c>
      <c r="H287" s="17">
        <v>10</v>
      </c>
      <c r="I287" s="17">
        <v>38.7127</v>
      </c>
      <c r="J287" s="17">
        <f>'2017年固定资产折旧表'!K287+I287</f>
        <v>309.7016</v>
      </c>
      <c r="K287" s="17">
        <f t="shared" si="8"/>
        <v>89.3984</v>
      </c>
      <c r="L287" s="72">
        <v>0.03</v>
      </c>
      <c r="M287" s="17">
        <f t="shared" si="9"/>
        <v>11.973</v>
      </c>
      <c r="N287" s="17" t="s">
        <v>92</v>
      </c>
    </row>
    <row r="288" spans="1:14">
      <c r="A288" s="13" t="s">
        <v>595</v>
      </c>
      <c r="B288" s="27" t="s">
        <v>596</v>
      </c>
      <c r="C288" s="29" t="s">
        <v>2</v>
      </c>
      <c r="D288" s="16" t="s">
        <v>59</v>
      </c>
      <c r="E288" s="17">
        <v>6941.13</v>
      </c>
      <c r="F288" s="84" t="s">
        <v>90</v>
      </c>
      <c r="G288" s="35" t="s">
        <v>91</v>
      </c>
      <c r="H288" s="17">
        <v>10</v>
      </c>
      <c r="I288" s="17">
        <v>673.28961</v>
      </c>
      <c r="J288" s="17">
        <f>'2017年固定资产折旧表'!K288+I288</f>
        <v>5386.31688</v>
      </c>
      <c r="K288" s="17">
        <f t="shared" si="8"/>
        <v>1554.81312</v>
      </c>
      <c r="L288" s="72">
        <v>0.03</v>
      </c>
      <c r="M288" s="17">
        <f t="shared" si="9"/>
        <v>208.2339</v>
      </c>
      <c r="N288" s="17" t="s">
        <v>92</v>
      </c>
    </row>
    <row r="289" spans="1:14">
      <c r="A289" s="13" t="s">
        <v>597</v>
      </c>
      <c r="B289" s="27" t="s">
        <v>598</v>
      </c>
      <c r="C289" s="29" t="s">
        <v>2</v>
      </c>
      <c r="D289" s="16" t="s">
        <v>59</v>
      </c>
      <c r="E289" s="17">
        <v>1042.84</v>
      </c>
      <c r="F289" s="84" t="s">
        <v>90</v>
      </c>
      <c r="G289" s="35" t="s">
        <v>91</v>
      </c>
      <c r="H289" s="17">
        <v>10</v>
      </c>
      <c r="I289" s="17">
        <v>101.15548</v>
      </c>
      <c r="J289" s="17">
        <f>'2017年固定资产折旧表'!K289+I289</f>
        <v>809.24384</v>
      </c>
      <c r="K289" s="17">
        <f t="shared" si="8"/>
        <v>233.59616</v>
      </c>
      <c r="L289" s="72">
        <v>0.03</v>
      </c>
      <c r="M289" s="17">
        <f t="shared" si="9"/>
        <v>31.2852</v>
      </c>
      <c r="N289" s="17" t="s">
        <v>92</v>
      </c>
    </row>
    <row r="290" spans="1:14">
      <c r="A290" s="13" t="s">
        <v>599</v>
      </c>
      <c r="B290" s="27" t="s">
        <v>600</v>
      </c>
      <c r="C290" s="29" t="s">
        <v>2</v>
      </c>
      <c r="D290" s="16" t="s">
        <v>59</v>
      </c>
      <c r="E290" s="17">
        <v>3445.86</v>
      </c>
      <c r="F290" s="84" t="s">
        <v>90</v>
      </c>
      <c r="G290" s="35" t="s">
        <v>91</v>
      </c>
      <c r="H290" s="17">
        <v>10</v>
      </c>
      <c r="I290" s="17">
        <v>334.24842</v>
      </c>
      <c r="J290" s="17">
        <f>'2017年固定资产折旧表'!K290+I290</f>
        <v>2673.98736</v>
      </c>
      <c r="K290" s="17">
        <f t="shared" si="8"/>
        <v>771.87264</v>
      </c>
      <c r="L290" s="72">
        <v>0.03</v>
      </c>
      <c r="M290" s="17">
        <f t="shared" si="9"/>
        <v>103.3758</v>
      </c>
      <c r="N290" s="17" t="s">
        <v>92</v>
      </c>
    </row>
    <row r="291" spans="1:14">
      <c r="A291" s="13" t="s">
        <v>601</v>
      </c>
      <c r="B291" s="27" t="s">
        <v>602</v>
      </c>
      <c r="C291" s="29" t="s">
        <v>2</v>
      </c>
      <c r="D291" s="16" t="s">
        <v>59</v>
      </c>
      <c r="E291" s="17">
        <v>6451.59</v>
      </c>
      <c r="F291" s="84" t="s">
        <v>90</v>
      </c>
      <c r="G291" s="35" t="s">
        <v>91</v>
      </c>
      <c r="H291" s="17">
        <v>10</v>
      </c>
      <c r="I291" s="17">
        <v>625.80423</v>
      </c>
      <c r="J291" s="17">
        <f>'2017年固定资产折旧表'!K291+I291</f>
        <v>5006.43384</v>
      </c>
      <c r="K291" s="17">
        <f t="shared" si="8"/>
        <v>1445.15616</v>
      </c>
      <c r="L291" s="72">
        <v>0.03</v>
      </c>
      <c r="M291" s="17">
        <f t="shared" si="9"/>
        <v>193.5477</v>
      </c>
      <c r="N291" s="17" t="s">
        <v>92</v>
      </c>
    </row>
    <row r="292" spans="1:14">
      <c r="A292" s="13" t="s">
        <v>603</v>
      </c>
      <c r="B292" s="27" t="s">
        <v>604</v>
      </c>
      <c r="C292" s="29" t="s">
        <v>2</v>
      </c>
      <c r="D292" s="16" t="s">
        <v>50</v>
      </c>
      <c r="E292" s="17">
        <v>1102.91</v>
      </c>
      <c r="F292" s="84" t="s">
        <v>90</v>
      </c>
      <c r="G292" s="35" t="s">
        <v>91</v>
      </c>
      <c r="H292" s="17">
        <v>10</v>
      </c>
      <c r="I292" s="17">
        <v>106.98227</v>
      </c>
      <c r="J292" s="17">
        <f>'2017年固定资产折旧表'!K292+I292</f>
        <v>855.85816</v>
      </c>
      <c r="K292" s="17">
        <f t="shared" si="8"/>
        <v>247.05184</v>
      </c>
      <c r="L292" s="72">
        <v>0.03</v>
      </c>
      <c r="M292" s="17">
        <f t="shared" si="9"/>
        <v>33.0873</v>
      </c>
      <c r="N292" s="17" t="s">
        <v>92</v>
      </c>
    </row>
    <row r="293" spans="1:14">
      <c r="A293" s="13" t="s">
        <v>605</v>
      </c>
      <c r="B293" s="27" t="s">
        <v>606</v>
      </c>
      <c r="C293" s="29" t="s">
        <v>2</v>
      </c>
      <c r="D293" s="16" t="s">
        <v>50</v>
      </c>
      <c r="E293" s="17">
        <v>3247.03</v>
      </c>
      <c r="F293" s="84" t="s">
        <v>90</v>
      </c>
      <c r="G293" s="35" t="s">
        <v>91</v>
      </c>
      <c r="H293" s="17">
        <v>10</v>
      </c>
      <c r="I293" s="17">
        <v>314.96191</v>
      </c>
      <c r="J293" s="17">
        <f>'2017年固定资产折旧表'!K293+I293</f>
        <v>2519.69528</v>
      </c>
      <c r="K293" s="17">
        <f t="shared" si="8"/>
        <v>727.33472</v>
      </c>
      <c r="L293" s="72">
        <v>0.03</v>
      </c>
      <c r="M293" s="17">
        <f t="shared" si="9"/>
        <v>97.4109</v>
      </c>
      <c r="N293" s="17" t="s">
        <v>92</v>
      </c>
    </row>
    <row r="294" spans="1:14">
      <c r="A294" s="13" t="s">
        <v>607</v>
      </c>
      <c r="B294" s="27" t="s">
        <v>119</v>
      </c>
      <c r="C294" s="29" t="s">
        <v>2</v>
      </c>
      <c r="D294" s="16" t="s">
        <v>50</v>
      </c>
      <c r="E294" s="17">
        <v>14839.36</v>
      </c>
      <c r="F294" s="84" t="s">
        <v>90</v>
      </c>
      <c r="G294" s="35" t="s">
        <v>91</v>
      </c>
      <c r="H294" s="17">
        <v>10</v>
      </c>
      <c r="I294" s="17">
        <v>1439.41792</v>
      </c>
      <c r="J294" s="17">
        <f>'2017年固定资产折旧表'!K294+I294</f>
        <v>11515.34336</v>
      </c>
      <c r="K294" s="17">
        <f t="shared" si="8"/>
        <v>3324.01664</v>
      </c>
      <c r="L294" s="72">
        <v>0.03</v>
      </c>
      <c r="M294" s="17">
        <f t="shared" si="9"/>
        <v>445.1808</v>
      </c>
      <c r="N294" s="17" t="s">
        <v>92</v>
      </c>
    </row>
    <row r="295" spans="1:14">
      <c r="A295" s="13" t="s">
        <v>608</v>
      </c>
      <c r="B295" s="27" t="s">
        <v>121</v>
      </c>
      <c r="C295" s="29" t="s">
        <v>2</v>
      </c>
      <c r="D295" s="16" t="s">
        <v>50</v>
      </c>
      <c r="E295" s="17">
        <v>66732.48</v>
      </c>
      <c r="F295" s="84" t="s">
        <v>90</v>
      </c>
      <c r="G295" s="35" t="s">
        <v>91</v>
      </c>
      <c r="H295" s="17">
        <v>10</v>
      </c>
      <c r="I295" s="17">
        <v>6473.05056</v>
      </c>
      <c r="J295" s="17">
        <f>'2017年固定资产折旧表'!K295+I295</f>
        <v>51784.40448</v>
      </c>
      <c r="K295" s="17">
        <f t="shared" si="8"/>
        <v>14948.07552</v>
      </c>
      <c r="L295" s="72">
        <v>0.03</v>
      </c>
      <c r="M295" s="17">
        <f t="shared" si="9"/>
        <v>2001.9744</v>
      </c>
      <c r="N295" s="17" t="s">
        <v>92</v>
      </c>
    </row>
    <row r="296" spans="1:14">
      <c r="A296" s="13" t="s">
        <v>609</v>
      </c>
      <c r="B296" s="27" t="s">
        <v>123</v>
      </c>
      <c r="C296" s="29" t="s">
        <v>2</v>
      </c>
      <c r="D296" s="16" t="s">
        <v>50</v>
      </c>
      <c r="E296" s="17">
        <v>8576.71</v>
      </c>
      <c r="F296" s="84" t="s">
        <v>90</v>
      </c>
      <c r="G296" s="35" t="s">
        <v>91</v>
      </c>
      <c r="H296" s="17">
        <v>10</v>
      </c>
      <c r="I296" s="17">
        <v>831.94087</v>
      </c>
      <c r="J296" s="17">
        <f>'2017年固定资产折旧表'!K296+I296</f>
        <v>6655.52696</v>
      </c>
      <c r="K296" s="17">
        <f t="shared" si="8"/>
        <v>1921.18304</v>
      </c>
      <c r="L296" s="72">
        <v>0.03</v>
      </c>
      <c r="M296" s="17">
        <f t="shared" si="9"/>
        <v>257.3013</v>
      </c>
      <c r="N296" s="17" t="s">
        <v>92</v>
      </c>
    </row>
    <row r="297" spans="1:14">
      <c r="A297" s="13" t="s">
        <v>610</v>
      </c>
      <c r="B297" s="27" t="s">
        <v>125</v>
      </c>
      <c r="C297" s="29" t="s">
        <v>2</v>
      </c>
      <c r="D297" s="16" t="s">
        <v>50</v>
      </c>
      <c r="E297" s="17">
        <v>34079.75</v>
      </c>
      <c r="F297" s="84" t="s">
        <v>90</v>
      </c>
      <c r="G297" s="35" t="s">
        <v>91</v>
      </c>
      <c r="H297" s="17">
        <v>10</v>
      </c>
      <c r="I297" s="17">
        <v>3305.73575</v>
      </c>
      <c r="J297" s="17">
        <f>'2017年固定资产折旧表'!K297+I297</f>
        <v>26445.886</v>
      </c>
      <c r="K297" s="17">
        <f t="shared" si="8"/>
        <v>7633.864</v>
      </c>
      <c r="L297" s="72">
        <v>0.03</v>
      </c>
      <c r="M297" s="17">
        <f t="shared" si="9"/>
        <v>1022.3925</v>
      </c>
      <c r="N297" s="17" t="s">
        <v>92</v>
      </c>
    </row>
    <row r="298" spans="1:14">
      <c r="A298" s="13" t="s">
        <v>611</v>
      </c>
      <c r="B298" s="27" t="s">
        <v>127</v>
      </c>
      <c r="C298" s="29" t="s">
        <v>2</v>
      </c>
      <c r="D298" s="16" t="s">
        <v>50</v>
      </c>
      <c r="E298" s="17">
        <v>16788.11</v>
      </c>
      <c r="F298" s="84" t="s">
        <v>90</v>
      </c>
      <c r="G298" s="35" t="s">
        <v>91</v>
      </c>
      <c r="H298" s="17">
        <v>10</v>
      </c>
      <c r="I298" s="17">
        <v>1628.44667</v>
      </c>
      <c r="J298" s="17">
        <f>'2017年固定资产折旧表'!K298+I298</f>
        <v>13027.57336</v>
      </c>
      <c r="K298" s="17">
        <f t="shared" si="8"/>
        <v>3760.53664</v>
      </c>
      <c r="L298" s="72">
        <v>0.03</v>
      </c>
      <c r="M298" s="17">
        <f t="shared" si="9"/>
        <v>503.6433</v>
      </c>
      <c r="N298" s="17" t="s">
        <v>92</v>
      </c>
    </row>
    <row r="299" spans="1:14">
      <c r="A299" s="13" t="s">
        <v>612</v>
      </c>
      <c r="B299" s="27" t="s">
        <v>613</v>
      </c>
      <c r="C299" s="29" t="s">
        <v>2</v>
      </c>
      <c r="D299" s="16" t="s">
        <v>24</v>
      </c>
      <c r="E299" s="17">
        <v>11591.71</v>
      </c>
      <c r="F299" s="84" t="s">
        <v>90</v>
      </c>
      <c r="G299" s="35" t="s">
        <v>91</v>
      </c>
      <c r="H299" s="17">
        <v>10</v>
      </c>
      <c r="I299" s="17">
        <v>1124.39587</v>
      </c>
      <c r="J299" s="17">
        <f>'2017年固定资产折旧表'!K299+I299</f>
        <v>8995.16696</v>
      </c>
      <c r="K299" s="17">
        <f t="shared" si="8"/>
        <v>2596.54304</v>
      </c>
      <c r="L299" s="72">
        <v>0.03</v>
      </c>
      <c r="M299" s="17">
        <f t="shared" si="9"/>
        <v>347.7513</v>
      </c>
      <c r="N299" s="17" t="s">
        <v>92</v>
      </c>
    </row>
    <row r="300" spans="1:14">
      <c r="A300" s="13" t="s">
        <v>614</v>
      </c>
      <c r="B300" s="27" t="s">
        <v>285</v>
      </c>
      <c r="C300" s="29" t="s">
        <v>2</v>
      </c>
      <c r="D300" s="16" t="s">
        <v>24</v>
      </c>
      <c r="E300" s="17">
        <v>3714.13</v>
      </c>
      <c r="F300" s="84" t="s">
        <v>90</v>
      </c>
      <c r="G300" s="35" t="s">
        <v>91</v>
      </c>
      <c r="H300" s="17">
        <v>10</v>
      </c>
      <c r="I300" s="17">
        <v>360.27061</v>
      </c>
      <c r="J300" s="17">
        <f>'2017年固定资产折旧表'!K300+I300</f>
        <v>2882.16488</v>
      </c>
      <c r="K300" s="17">
        <f t="shared" si="8"/>
        <v>831.96512</v>
      </c>
      <c r="L300" s="72">
        <v>0.03</v>
      </c>
      <c r="M300" s="17">
        <f t="shared" si="9"/>
        <v>111.4239</v>
      </c>
      <c r="N300" s="17" t="s">
        <v>92</v>
      </c>
    </row>
    <row r="301" spans="1:14">
      <c r="A301" s="13" t="s">
        <v>615</v>
      </c>
      <c r="B301" s="27" t="s">
        <v>616</v>
      </c>
      <c r="C301" s="29" t="s">
        <v>2</v>
      </c>
      <c r="D301" s="16" t="s">
        <v>24</v>
      </c>
      <c r="E301" s="17">
        <v>9441.83</v>
      </c>
      <c r="F301" s="84" t="s">
        <v>90</v>
      </c>
      <c r="G301" s="35" t="s">
        <v>91</v>
      </c>
      <c r="H301" s="17">
        <v>10</v>
      </c>
      <c r="I301" s="17">
        <v>915.85751</v>
      </c>
      <c r="J301" s="17">
        <f>'2017年固定资产折旧表'!K301+I301</f>
        <v>7326.86008</v>
      </c>
      <c r="K301" s="17">
        <f t="shared" si="8"/>
        <v>2114.96992</v>
      </c>
      <c r="L301" s="72">
        <v>0.03</v>
      </c>
      <c r="M301" s="17">
        <f t="shared" si="9"/>
        <v>283.2549</v>
      </c>
      <c r="N301" s="17" t="s">
        <v>92</v>
      </c>
    </row>
    <row r="302" spans="1:14">
      <c r="A302" s="13" t="s">
        <v>617</v>
      </c>
      <c r="B302" s="27" t="s">
        <v>618</v>
      </c>
      <c r="C302" s="29" t="s">
        <v>2</v>
      </c>
      <c r="D302" s="16" t="s">
        <v>46</v>
      </c>
      <c r="E302" s="17">
        <v>248068.32</v>
      </c>
      <c r="F302" s="84" t="s">
        <v>90</v>
      </c>
      <c r="G302" s="35" t="s">
        <v>91</v>
      </c>
      <c r="H302" s="17">
        <v>10</v>
      </c>
      <c r="I302" s="17">
        <v>24062.62704</v>
      </c>
      <c r="J302" s="17">
        <f>'2017年固定资产折旧表'!K302+I302</f>
        <v>192501.01632</v>
      </c>
      <c r="K302" s="17">
        <f t="shared" si="8"/>
        <v>55567.30368</v>
      </c>
      <c r="L302" s="72">
        <v>0.03</v>
      </c>
      <c r="M302" s="17">
        <f t="shared" si="9"/>
        <v>7442.0496</v>
      </c>
      <c r="N302" s="17" t="s">
        <v>92</v>
      </c>
    </row>
    <row r="303" spans="1:14">
      <c r="A303" s="13" t="s">
        <v>619</v>
      </c>
      <c r="B303" s="27" t="s">
        <v>494</v>
      </c>
      <c r="C303" s="29" t="s">
        <v>2</v>
      </c>
      <c r="D303" s="16" t="s">
        <v>24</v>
      </c>
      <c r="E303" s="17">
        <v>379.64</v>
      </c>
      <c r="F303" s="84" t="s">
        <v>90</v>
      </c>
      <c r="G303" s="35" t="s">
        <v>91</v>
      </c>
      <c r="H303" s="17">
        <v>10</v>
      </c>
      <c r="I303" s="17">
        <v>36.82508</v>
      </c>
      <c r="J303" s="17">
        <f>'2017年固定资产折旧表'!K303+I303</f>
        <v>294.60064</v>
      </c>
      <c r="K303" s="17">
        <f t="shared" si="8"/>
        <v>85.03936</v>
      </c>
      <c r="L303" s="72">
        <v>0.03</v>
      </c>
      <c r="M303" s="17">
        <f t="shared" si="9"/>
        <v>11.3892</v>
      </c>
      <c r="N303" s="17" t="s">
        <v>92</v>
      </c>
    </row>
    <row r="304" spans="1:14">
      <c r="A304" s="13" t="s">
        <v>620</v>
      </c>
      <c r="B304" s="27" t="s">
        <v>621</v>
      </c>
      <c r="C304" s="29" t="s">
        <v>2</v>
      </c>
      <c r="D304" s="16" t="s">
        <v>24</v>
      </c>
      <c r="E304" s="17">
        <v>268.7</v>
      </c>
      <c r="F304" s="84" t="s">
        <v>90</v>
      </c>
      <c r="G304" s="35" t="s">
        <v>91</v>
      </c>
      <c r="H304" s="17">
        <v>10</v>
      </c>
      <c r="I304" s="17">
        <v>26.0639</v>
      </c>
      <c r="J304" s="17">
        <f>'2017年固定资产折旧表'!K304+I304</f>
        <v>208.5112</v>
      </c>
      <c r="K304" s="17">
        <f t="shared" si="8"/>
        <v>60.1888</v>
      </c>
      <c r="L304" s="72">
        <v>0.03</v>
      </c>
      <c r="M304" s="17">
        <f t="shared" si="9"/>
        <v>8.061</v>
      </c>
      <c r="N304" s="17" t="s">
        <v>92</v>
      </c>
    </row>
    <row r="305" spans="1:14">
      <c r="A305" s="13" t="s">
        <v>622</v>
      </c>
      <c r="B305" s="27" t="s">
        <v>623</v>
      </c>
      <c r="C305" s="29" t="s">
        <v>2</v>
      </c>
      <c r="D305" s="16" t="s">
        <v>24</v>
      </c>
      <c r="E305" s="17">
        <v>1541.22</v>
      </c>
      <c r="F305" s="84" t="s">
        <v>90</v>
      </c>
      <c r="G305" s="35" t="s">
        <v>91</v>
      </c>
      <c r="H305" s="17">
        <v>10</v>
      </c>
      <c r="I305" s="17">
        <v>149.49834</v>
      </c>
      <c r="J305" s="17">
        <f>'2017年固定资产折旧表'!K305+I305</f>
        <v>1195.98672</v>
      </c>
      <c r="K305" s="17">
        <f t="shared" si="8"/>
        <v>345.23328</v>
      </c>
      <c r="L305" s="72">
        <v>0.03</v>
      </c>
      <c r="M305" s="17">
        <f t="shared" si="9"/>
        <v>46.2366</v>
      </c>
      <c r="N305" s="17" t="s">
        <v>92</v>
      </c>
    </row>
    <row r="306" spans="1:14">
      <c r="A306" s="13" t="s">
        <v>624</v>
      </c>
      <c r="B306" s="27" t="s">
        <v>625</v>
      </c>
      <c r="C306" s="29" t="s">
        <v>2</v>
      </c>
      <c r="D306" s="16" t="s">
        <v>24</v>
      </c>
      <c r="E306" s="17">
        <v>3820.76</v>
      </c>
      <c r="F306" s="84" t="s">
        <v>90</v>
      </c>
      <c r="G306" s="35" t="s">
        <v>91</v>
      </c>
      <c r="H306" s="17">
        <v>10</v>
      </c>
      <c r="I306" s="17">
        <v>370.61372</v>
      </c>
      <c r="J306" s="17">
        <f>'2017年固定资产折旧表'!K306+I306</f>
        <v>2964.90976</v>
      </c>
      <c r="K306" s="17">
        <f t="shared" si="8"/>
        <v>855.850240000001</v>
      </c>
      <c r="L306" s="72">
        <v>0.03</v>
      </c>
      <c r="M306" s="17">
        <f t="shared" si="9"/>
        <v>114.6228</v>
      </c>
      <c r="N306" s="17" t="s">
        <v>92</v>
      </c>
    </row>
    <row r="307" spans="1:14">
      <c r="A307" s="13" t="s">
        <v>626</v>
      </c>
      <c r="B307" s="27" t="s">
        <v>627</v>
      </c>
      <c r="C307" s="29" t="s">
        <v>2</v>
      </c>
      <c r="D307" s="16" t="s">
        <v>56</v>
      </c>
      <c r="E307" s="17">
        <v>2703.88</v>
      </c>
      <c r="F307" s="84" t="s">
        <v>90</v>
      </c>
      <c r="G307" s="35" t="s">
        <v>91</v>
      </c>
      <c r="H307" s="17">
        <v>10</v>
      </c>
      <c r="I307" s="17">
        <v>262.27636</v>
      </c>
      <c r="J307" s="17">
        <f>'2017年固定资产折旧表'!K307+I307</f>
        <v>2098.21088</v>
      </c>
      <c r="K307" s="17">
        <f t="shared" si="8"/>
        <v>605.66912</v>
      </c>
      <c r="L307" s="72">
        <v>0.03</v>
      </c>
      <c r="M307" s="17">
        <f t="shared" si="9"/>
        <v>81.1164</v>
      </c>
      <c r="N307" s="17" t="s">
        <v>92</v>
      </c>
    </row>
    <row r="308" spans="1:14">
      <c r="A308" s="13" t="s">
        <v>628</v>
      </c>
      <c r="B308" s="27" t="s">
        <v>552</v>
      </c>
      <c r="C308" s="29" t="s">
        <v>2</v>
      </c>
      <c r="D308" s="16" t="s">
        <v>56</v>
      </c>
      <c r="E308" s="17">
        <v>216.4</v>
      </c>
      <c r="F308" s="84" t="s">
        <v>90</v>
      </c>
      <c r="G308" s="35" t="s">
        <v>91</v>
      </c>
      <c r="H308" s="17">
        <v>10</v>
      </c>
      <c r="I308" s="17">
        <v>20.9908</v>
      </c>
      <c r="J308" s="17">
        <f>'2017年固定资产折旧表'!K308+I308</f>
        <v>167.9264</v>
      </c>
      <c r="K308" s="17">
        <f t="shared" si="8"/>
        <v>48.4736</v>
      </c>
      <c r="L308" s="72">
        <v>0.03</v>
      </c>
      <c r="M308" s="17">
        <f t="shared" si="9"/>
        <v>6.492</v>
      </c>
      <c r="N308" s="17" t="s">
        <v>92</v>
      </c>
    </row>
    <row r="309" spans="1:14">
      <c r="A309" s="13" t="s">
        <v>629</v>
      </c>
      <c r="B309" s="27" t="s">
        <v>630</v>
      </c>
      <c r="C309" s="29" t="s">
        <v>2</v>
      </c>
      <c r="D309" s="16" t="s">
        <v>56</v>
      </c>
      <c r="E309" s="17">
        <v>1086.98</v>
      </c>
      <c r="F309" s="84" t="s">
        <v>90</v>
      </c>
      <c r="G309" s="35" t="s">
        <v>91</v>
      </c>
      <c r="H309" s="17">
        <v>10</v>
      </c>
      <c r="I309" s="17">
        <v>105.43706</v>
      </c>
      <c r="J309" s="17">
        <f>'2017年固定资产折旧表'!K309+I309</f>
        <v>843.49648</v>
      </c>
      <c r="K309" s="17">
        <f t="shared" si="8"/>
        <v>243.48352</v>
      </c>
      <c r="L309" s="72">
        <v>0.03</v>
      </c>
      <c r="M309" s="17">
        <f t="shared" si="9"/>
        <v>32.6094</v>
      </c>
      <c r="N309" s="17" t="s">
        <v>92</v>
      </c>
    </row>
    <row r="310" spans="1:14">
      <c r="A310" s="13" t="s">
        <v>631</v>
      </c>
      <c r="B310" s="27" t="s">
        <v>632</v>
      </c>
      <c r="C310" s="29" t="s">
        <v>2</v>
      </c>
      <c r="D310" s="16" t="s">
        <v>56</v>
      </c>
      <c r="E310" s="17">
        <v>237.12</v>
      </c>
      <c r="F310" s="84" t="s">
        <v>90</v>
      </c>
      <c r="G310" s="35" t="s">
        <v>91</v>
      </c>
      <c r="H310" s="17">
        <v>10</v>
      </c>
      <c r="I310" s="17">
        <v>23.00064</v>
      </c>
      <c r="J310" s="17">
        <f>'2017年固定资产折旧表'!K310+I310</f>
        <v>184.00512</v>
      </c>
      <c r="K310" s="17">
        <f t="shared" si="8"/>
        <v>53.11488</v>
      </c>
      <c r="L310" s="72">
        <v>0.03</v>
      </c>
      <c r="M310" s="17">
        <f t="shared" si="9"/>
        <v>7.1136</v>
      </c>
      <c r="N310" s="17" t="s">
        <v>92</v>
      </c>
    </row>
    <row r="311" spans="1:14">
      <c r="A311" s="13" t="s">
        <v>633</v>
      </c>
      <c r="B311" s="27" t="s">
        <v>634</v>
      </c>
      <c r="C311" s="29" t="s">
        <v>2</v>
      </c>
      <c r="D311" s="16" t="s">
        <v>56</v>
      </c>
      <c r="E311" s="17">
        <v>527.34</v>
      </c>
      <c r="F311" s="84" t="s">
        <v>90</v>
      </c>
      <c r="G311" s="35" t="s">
        <v>91</v>
      </c>
      <c r="H311" s="17">
        <v>10</v>
      </c>
      <c r="I311" s="17">
        <v>51.15198</v>
      </c>
      <c r="J311" s="17">
        <f>'2017年固定资产折旧表'!K311+I311</f>
        <v>409.21584</v>
      </c>
      <c r="K311" s="17">
        <f t="shared" si="8"/>
        <v>118.12416</v>
      </c>
      <c r="L311" s="72">
        <v>0.03</v>
      </c>
      <c r="M311" s="17">
        <f t="shared" si="9"/>
        <v>15.8202</v>
      </c>
      <c r="N311" s="17" t="s">
        <v>92</v>
      </c>
    </row>
    <row r="312" spans="1:14">
      <c r="A312" s="13" t="s">
        <v>635</v>
      </c>
      <c r="B312" s="27" t="s">
        <v>355</v>
      </c>
      <c r="C312" s="29" t="s">
        <v>2</v>
      </c>
      <c r="D312" s="16" t="s">
        <v>56</v>
      </c>
      <c r="E312" s="17">
        <v>254.04</v>
      </c>
      <c r="F312" s="84" t="s">
        <v>90</v>
      </c>
      <c r="G312" s="35" t="s">
        <v>91</v>
      </c>
      <c r="H312" s="17">
        <v>10</v>
      </c>
      <c r="I312" s="17">
        <v>24.64188</v>
      </c>
      <c r="J312" s="17">
        <f>'2017年固定资产折旧表'!K312+I312</f>
        <v>197.13504</v>
      </c>
      <c r="K312" s="17">
        <f t="shared" si="8"/>
        <v>56.90496</v>
      </c>
      <c r="L312" s="72">
        <v>0.03</v>
      </c>
      <c r="M312" s="17">
        <f t="shared" si="9"/>
        <v>7.6212</v>
      </c>
      <c r="N312" s="17" t="s">
        <v>92</v>
      </c>
    </row>
    <row r="313" spans="1:14">
      <c r="A313" s="13" t="s">
        <v>636</v>
      </c>
      <c r="B313" s="27" t="s">
        <v>637</v>
      </c>
      <c r="C313" s="29" t="s">
        <v>2</v>
      </c>
      <c r="D313" s="16" t="s">
        <v>56</v>
      </c>
      <c r="E313" s="17">
        <v>187.44</v>
      </c>
      <c r="F313" s="84" t="s">
        <v>90</v>
      </c>
      <c r="G313" s="35" t="s">
        <v>91</v>
      </c>
      <c r="H313" s="17">
        <v>10</v>
      </c>
      <c r="I313" s="17">
        <v>18.18168</v>
      </c>
      <c r="J313" s="17">
        <f>'2017年固定资产折旧表'!K313+I313</f>
        <v>145.45344</v>
      </c>
      <c r="K313" s="17">
        <f t="shared" si="8"/>
        <v>41.98656</v>
      </c>
      <c r="L313" s="72">
        <v>0.03</v>
      </c>
      <c r="M313" s="17">
        <f t="shared" si="9"/>
        <v>5.6232</v>
      </c>
      <c r="N313" s="17" t="s">
        <v>92</v>
      </c>
    </row>
    <row r="314" spans="1:14">
      <c r="A314" s="13" t="s">
        <v>638</v>
      </c>
      <c r="B314" s="27" t="s">
        <v>639</v>
      </c>
      <c r="C314" s="29" t="s">
        <v>2</v>
      </c>
      <c r="D314" s="16" t="s">
        <v>56</v>
      </c>
      <c r="E314" s="17">
        <v>114.44</v>
      </c>
      <c r="F314" s="84" t="s">
        <v>90</v>
      </c>
      <c r="G314" s="35" t="s">
        <v>91</v>
      </c>
      <c r="H314" s="17">
        <v>10</v>
      </c>
      <c r="I314" s="17">
        <v>11.10068</v>
      </c>
      <c r="J314" s="17">
        <f>'2017年固定资产折旧表'!K314+I314</f>
        <v>88.80544</v>
      </c>
      <c r="K314" s="17">
        <f t="shared" si="8"/>
        <v>25.63456</v>
      </c>
      <c r="L314" s="72">
        <v>0.03</v>
      </c>
      <c r="M314" s="17">
        <f t="shared" si="9"/>
        <v>3.4332</v>
      </c>
      <c r="N314" s="17" t="s">
        <v>92</v>
      </c>
    </row>
    <row r="315" spans="1:14">
      <c r="A315" s="13" t="s">
        <v>640</v>
      </c>
      <c r="B315" s="27" t="s">
        <v>531</v>
      </c>
      <c r="C315" s="29" t="s">
        <v>2</v>
      </c>
      <c r="D315" s="16" t="s">
        <v>59</v>
      </c>
      <c r="E315" s="17">
        <v>453.82</v>
      </c>
      <c r="F315" s="84" t="s">
        <v>90</v>
      </c>
      <c r="G315" s="35" t="s">
        <v>91</v>
      </c>
      <c r="H315" s="17">
        <v>10</v>
      </c>
      <c r="I315" s="17">
        <v>44.02054</v>
      </c>
      <c r="J315" s="17">
        <f>'2017年固定资产折旧表'!K315+I315</f>
        <v>352.16432</v>
      </c>
      <c r="K315" s="17">
        <f t="shared" si="8"/>
        <v>101.65568</v>
      </c>
      <c r="L315" s="72">
        <v>0.03</v>
      </c>
      <c r="M315" s="17">
        <f t="shared" si="9"/>
        <v>13.6146</v>
      </c>
      <c r="N315" s="17" t="s">
        <v>92</v>
      </c>
    </row>
    <row r="316" spans="1:14">
      <c r="A316" s="13" t="s">
        <v>641</v>
      </c>
      <c r="B316" s="27" t="s">
        <v>642</v>
      </c>
      <c r="C316" s="29" t="s">
        <v>2</v>
      </c>
      <c r="D316" s="16" t="s">
        <v>59</v>
      </c>
      <c r="E316" s="17">
        <v>147.3</v>
      </c>
      <c r="F316" s="84" t="s">
        <v>90</v>
      </c>
      <c r="G316" s="35" t="s">
        <v>91</v>
      </c>
      <c r="H316" s="17">
        <v>10</v>
      </c>
      <c r="I316" s="17">
        <v>14.2881</v>
      </c>
      <c r="J316" s="17">
        <f>'2017年固定资产折旧表'!K316+I316</f>
        <v>114.3048</v>
      </c>
      <c r="K316" s="17">
        <f t="shared" si="8"/>
        <v>32.9952</v>
      </c>
      <c r="L316" s="72">
        <v>0.03</v>
      </c>
      <c r="M316" s="17">
        <f t="shared" si="9"/>
        <v>4.419</v>
      </c>
      <c r="N316" s="17" t="s">
        <v>92</v>
      </c>
    </row>
    <row r="317" spans="1:14">
      <c r="A317" s="13" t="s">
        <v>643</v>
      </c>
      <c r="B317" s="27" t="s">
        <v>479</v>
      </c>
      <c r="C317" s="29" t="s">
        <v>2</v>
      </c>
      <c r="D317" s="16" t="s">
        <v>59</v>
      </c>
      <c r="E317" s="17">
        <v>146.71</v>
      </c>
      <c r="F317" s="84" t="s">
        <v>90</v>
      </c>
      <c r="G317" s="35" t="s">
        <v>91</v>
      </c>
      <c r="H317" s="17">
        <v>10</v>
      </c>
      <c r="I317" s="17">
        <v>14.23087</v>
      </c>
      <c r="J317" s="17">
        <f>'2017年固定资产折旧表'!K317+I317</f>
        <v>113.84696</v>
      </c>
      <c r="K317" s="17">
        <f t="shared" si="8"/>
        <v>32.86304</v>
      </c>
      <c r="L317" s="72">
        <v>0.03</v>
      </c>
      <c r="M317" s="17">
        <f t="shared" si="9"/>
        <v>4.4013</v>
      </c>
      <c r="N317" s="17" t="s">
        <v>92</v>
      </c>
    </row>
    <row r="318" spans="1:14">
      <c r="A318" s="13" t="s">
        <v>644</v>
      </c>
      <c r="B318" s="27" t="s">
        <v>645</v>
      </c>
      <c r="C318" s="29" t="s">
        <v>2</v>
      </c>
      <c r="D318" s="16" t="s">
        <v>59</v>
      </c>
      <c r="E318" s="17">
        <v>2271.06</v>
      </c>
      <c r="F318" s="84" t="s">
        <v>90</v>
      </c>
      <c r="G318" s="35" t="s">
        <v>91</v>
      </c>
      <c r="H318" s="17">
        <v>10</v>
      </c>
      <c r="I318" s="17">
        <v>220.29282</v>
      </c>
      <c r="J318" s="17">
        <f>'2017年固定资产折旧表'!K318+I318</f>
        <v>1762.34256</v>
      </c>
      <c r="K318" s="17">
        <f t="shared" si="8"/>
        <v>508.71744</v>
      </c>
      <c r="L318" s="72">
        <v>0.03</v>
      </c>
      <c r="M318" s="17">
        <f t="shared" si="9"/>
        <v>68.1318</v>
      </c>
      <c r="N318" s="17" t="s">
        <v>92</v>
      </c>
    </row>
    <row r="319" spans="1:14">
      <c r="A319" s="13" t="s">
        <v>646</v>
      </c>
      <c r="B319" s="27" t="s">
        <v>647</v>
      </c>
      <c r="C319" s="29" t="s">
        <v>2</v>
      </c>
      <c r="D319" s="16" t="s">
        <v>59</v>
      </c>
      <c r="E319" s="17">
        <v>2263.34</v>
      </c>
      <c r="F319" s="84" t="s">
        <v>90</v>
      </c>
      <c r="G319" s="35" t="s">
        <v>91</v>
      </c>
      <c r="H319" s="17">
        <v>10</v>
      </c>
      <c r="I319" s="17">
        <v>219.54398</v>
      </c>
      <c r="J319" s="17">
        <f>'2017年固定资产折旧表'!K319+I319</f>
        <v>1756.35184</v>
      </c>
      <c r="K319" s="17">
        <f t="shared" si="8"/>
        <v>506.98816</v>
      </c>
      <c r="L319" s="72">
        <v>0.03</v>
      </c>
      <c r="M319" s="17">
        <f t="shared" si="9"/>
        <v>67.9002</v>
      </c>
      <c r="N319" s="17" t="s">
        <v>92</v>
      </c>
    </row>
    <row r="320" spans="1:14">
      <c r="A320" s="13" t="s">
        <v>648</v>
      </c>
      <c r="B320" s="27" t="s">
        <v>649</v>
      </c>
      <c r="C320" s="29" t="s">
        <v>2</v>
      </c>
      <c r="D320" s="16" t="s">
        <v>59</v>
      </c>
      <c r="E320" s="17">
        <v>1465.2</v>
      </c>
      <c r="F320" s="84" t="s">
        <v>90</v>
      </c>
      <c r="G320" s="35" t="s">
        <v>91</v>
      </c>
      <c r="H320" s="17">
        <v>10</v>
      </c>
      <c r="I320" s="17">
        <v>142.1244</v>
      </c>
      <c r="J320" s="17">
        <f>'2017年固定资产折旧表'!K320+I320</f>
        <v>1136.9952</v>
      </c>
      <c r="K320" s="17">
        <f t="shared" si="8"/>
        <v>328.2048</v>
      </c>
      <c r="L320" s="72">
        <v>0.03</v>
      </c>
      <c r="M320" s="17">
        <f t="shared" si="9"/>
        <v>43.956</v>
      </c>
      <c r="N320" s="17" t="s">
        <v>92</v>
      </c>
    </row>
    <row r="321" spans="1:14">
      <c r="A321" s="13" t="s">
        <v>650</v>
      </c>
      <c r="B321" s="27" t="s">
        <v>651</v>
      </c>
      <c r="C321" s="29" t="s">
        <v>2</v>
      </c>
      <c r="D321" s="16" t="s">
        <v>59</v>
      </c>
      <c r="E321" s="17">
        <v>935.99</v>
      </c>
      <c r="F321" s="84" t="s">
        <v>90</v>
      </c>
      <c r="G321" s="35" t="s">
        <v>91</v>
      </c>
      <c r="H321" s="17">
        <v>10</v>
      </c>
      <c r="I321" s="17">
        <v>90.79103</v>
      </c>
      <c r="J321" s="17">
        <f>'2017年固定资产折旧表'!K321+I321</f>
        <v>726.32824</v>
      </c>
      <c r="K321" s="17">
        <f t="shared" si="8"/>
        <v>209.66176</v>
      </c>
      <c r="L321" s="72">
        <v>0.03</v>
      </c>
      <c r="M321" s="17">
        <f t="shared" si="9"/>
        <v>28.0797</v>
      </c>
      <c r="N321" s="17" t="s">
        <v>92</v>
      </c>
    </row>
    <row r="322" spans="1:14">
      <c r="A322" s="13" t="s">
        <v>652</v>
      </c>
      <c r="B322" s="27" t="s">
        <v>651</v>
      </c>
      <c r="C322" s="29" t="s">
        <v>2</v>
      </c>
      <c r="D322" s="16" t="s">
        <v>59</v>
      </c>
      <c r="E322" s="17">
        <v>640.91</v>
      </c>
      <c r="F322" s="84" t="s">
        <v>90</v>
      </c>
      <c r="G322" s="35" t="s">
        <v>91</v>
      </c>
      <c r="H322" s="17">
        <v>10</v>
      </c>
      <c r="I322" s="17">
        <v>62.16827</v>
      </c>
      <c r="J322" s="17">
        <f>'2017年固定资产折旧表'!K322+I322</f>
        <v>497.34616</v>
      </c>
      <c r="K322" s="17">
        <f t="shared" si="8"/>
        <v>143.56384</v>
      </c>
      <c r="L322" s="72">
        <v>0.03</v>
      </c>
      <c r="M322" s="17">
        <f t="shared" si="9"/>
        <v>19.2273</v>
      </c>
      <c r="N322" s="17" t="s">
        <v>92</v>
      </c>
    </row>
    <row r="323" spans="1:14">
      <c r="A323" s="13" t="s">
        <v>653</v>
      </c>
      <c r="B323" s="27" t="s">
        <v>654</v>
      </c>
      <c r="C323" s="29" t="s">
        <v>2</v>
      </c>
      <c r="D323" s="16" t="s">
        <v>59</v>
      </c>
      <c r="E323" s="17">
        <v>73.65</v>
      </c>
      <c r="F323" s="84" t="s">
        <v>90</v>
      </c>
      <c r="G323" s="35" t="s">
        <v>91</v>
      </c>
      <c r="H323" s="17">
        <v>10</v>
      </c>
      <c r="I323" s="17">
        <v>7.14405</v>
      </c>
      <c r="J323" s="17">
        <f>'2017年固定资产折旧表'!K323+I323</f>
        <v>57.1524</v>
      </c>
      <c r="K323" s="17">
        <f t="shared" si="8"/>
        <v>16.4976</v>
      </c>
      <c r="L323" s="72">
        <v>0.03</v>
      </c>
      <c r="M323" s="17">
        <f t="shared" si="9"/>
        <v>2.2095</v>
      </c>
      <c r="N323" s="17" t="s">
        <v>92</v>
      </c>
    </row>
    <row r="324" spans="1:14">
      <c r="A324" s="13" t="s">
        <v>655</v>
      </c>
      <c r="B324" s="27" t="s">
        <v>654</v>
      </c>
      <c r="C324" s="29" t="s">
        <v>2</v>
      </c>
      <c r="D324" s="16" t="s">
        <v>59</v>
      </c>
      <c r="E324" s="17">
        <v>133.23</v>
      </c>
      <c r="F324" s="84" t="s">
        <v>90</v>
      </c>
      <c r="G324" s="35" t="s">
        <v>91</v>
      </c>
      <c r="H324" s="17">
        <v>10</v>
      </c>
      <c r="I324" s="17">
        <v>12.92331</v>
      </c>
      <c r="J324" s="17">
        <f>'2017年固定资产折旧表'!K324+I324</f>
        <v>103.38648</v>
      </c>
      <c r="K324" s="17">
        <f t="shared" si="8"/>
        <v>29.84352</v>
      </c>
      <c r="L324" s="72">
        <v>0.03</v>
      </c>
      <c r="M324" s="17">
        <f t="shared" si="9"/>
        <v>3.9969</v>
      </c>
      <c r="N324" s="17" t="s">
        <v>92</v>
      </c>
    </row>
    <row r="325" spans="1:14">
      <c r="A325" s="13" t="s">
        <v>656</v>
      </c>
      <c r="B325" s="27" t="s">
        <v>654</v>
      </c>
      <c r="C325" s="29" t="s">
        <v>2</v>
      </c>
      <c r="D325" s="16" t="s">
        <v>59</v>
      </c>
      <c r="E325" s="17">
        <v>220.12</v>
      </c>
      <c r="F325" s="84" t="s">
        <v>90</v>
      </c>
      <c r="G325" s="35" t="s">
        <v>91</v>
      </c>
      <c r="H325" s="17">
        <v>10</v>
      </c>
      <c r="I325" s="17">
        <v>21.35164</v>
      </c>
      <c r="J325" s="17">
        <f>'2017年固定资产折旧表'!K325+I325</f>
        <v>170.81312</v>
      </c>
      <c r="K325" s="17">
        <f t="shared" ref="K325:K388" si="10">E325-J325</f>
        <v>49.30688</v>
      </c>
      <c r="L325" s="72">
        <v>0.03</v>
      </c>
      <c r="M325" s="17">
        <f t="shared" ref="M325:M388" si="11">E325*L325</f>
        <v>6.6036</v>
      </c>
      <c r="N325" s="17" t="s">
        <v>92</v>
      </c>
    </row>
    <row r="326" spans="1:14">
      <c r="A326" s="13" t="s">
        <v>657</v>
      </c>
      <c r="B326" s="27" t="s">
        <v>658</v>
      </c>
      <c r="C326" s="29" t="s">
        <v>2</v>
      </c>
      <c r="D326" s="16" t="s">
        <v>59</v>
      </c>
      <c r="E326" s="17">
        <v>168.48</v>
      </c>
      <c r="F326" s="84" t="s">
        <v>90</v>
      </c>
      <c r="G326" s="35" t="s">
        <v>91</v>
      </c>
      <c r="H326" s="17">
        <v>10</v>
      </c>
      <c r="I326" s="17">
        <v>16.34256</v>
      </c>
      <c r="J326" s="17">
        <f>'2017年固定资产折旧表'!K326+I326</f>
        <v>130.74048</v>
      </c>
      <c r="K326" s="17">
        <f t="shared" si="10"/>
        <v>37.73952</v>
      </c>
      <c r="L326" s="72">
        <v>0.03</v>
      </c>
      <c r="M326" s="17">
        <f t="shared" si="11"/>
        <v>5.0544</v>
      </c>
      <c r="N326" s="17" t="s">
        <v>92</v>
      </c>
    </row>
    <row r="327" spans="1:14">
      <c r="A327" s="13" t="s">
        <v>659</v>
      </c>
      <c r="B327" s="27" t="s">
        <v>586</v>
      </c>
      <c r="C327" s="29" t="s">
        <v>2</v>
      </c>
      <c r="D327" s="16" t="s">
        <v>59</v>
      </c>
      <c r="E327" s="17">
        <v>2543.36</v>
      </c>
      <c r="F327" s="84" t="s">
        <v>90</v>
      </c>
      <c r="G327" s="35" t="s">
        <v>91</v>
      </c>
      <c r="H327" s="17">
        <v>10</v>
      </c>
      <c r="I327" s="17">
        <v>246.70592</v>
      </c>
      <c r="J327" s="17">
        <f>'2017年固定资产折旧表'!K327+I327</f>
        <v>1973.64736</v>
      </c>
      <c r="K327" s="17">
        <f t="shared" si="10"/>
        <v>569.71264</v>
      </c>
      <c r="L327" s="72">
        <v>0.03</v>
      </c>
      <c r="M327" s="17">
        <f t="shared" si="11"/>
        <v>76.3008</v>
      </c>
      <c r="N327" s="17" t="s">
        <v>92</v>
      </c>
    </row>
    <row r="328" spans="1:14">
      <c r="A328" s="13" t="s">
        <v>660</v>
      </c>
      <c r="B328" s="27" t="s">
        <v>654</v>
      </c>
      <c r="C328" s="29" t="s">
        <v>2</v>
      </c>
      <c r="D328" s="16" t="s">
        <v>59</v>
      </c>
      <c r="E328" s="17">
        <v>115.71</v>
      </c>
      <c r="F328" s="84" t="s">
        <v>90</v>
      </c>
      <c r="G328" s="35" t="s">
        <v>91</v>
      </c>
      <c r="H328" s="17">
        <v>10</v>
      </c>
      <c r="I328" s="17">
        <v>11.22387</v>
      </c>
      <c r="J328" s="17">
        <f>'2017年固定资产折旧表'!K328+I328</f>
        <v>89.79096</v>
      </c>
      <c r="K328" s="17">
        <f t="shared" si="10"/>
        <v>25.91904</v>
      </c>
      <c r="L328" s="72">
        <v>0.03</v>
      </c>
      <c r="M328" s="17">
        <f t="shared" si="11"/>
        <v>3.4713</v>
      </c>
      <c r="N328" s="17" t="s">
        <v>92</v>
      </c>
    </row>
    <row r="329" spans="1:14">
      <c r="A329" s="13" t="s">
        <v>661</v>
      </c>
      <c r="B329" s="27" t="s">
        <v>279</v>
      </c>
      <c r="C329" s="29" t="s">
        <v>2</v>
      </c>
      <c r="D329" s="16" t="s">
        <v>13</v>
      </c>
      <c r="E329" s="17">
        <v>124015.08</v>
      </c>
      <c r="F329" s="84" t="s">
        <v>90</v>
      </c>
      <c r="G329" s="35" t="s">
        <v>91</v>
      </c>
      <c r="H329" s="17">
        <v>10</v>
      </c>
      <c r="I329" s="17">
        <v>12029.46276</v>
      </c>
      <c r="J329" s="17">
        <f>'2017年固定资产折旧表'!K329+I329</f>
        <v>96235.70208</v>
      </c>
      <c r="K329" s="17">
        <f t="shared" si="10"/>
        <v>27779.37792</v>
      </c>
      <c r="L329" s="72">
        <v>0.03</v>
      </c>
      <c r="M329" s="17">
        <f t="shared" si="11"/>
        <v>3720.4524</v>
      </c>
      <c r="N329" s="17" t="s">
        <v>92</v>
      </c>
    </row>
    <row r="330" spans="1:14">
      <c r="A330" s="13" t="s">
        <v>662</v>
      </c>
      <c r="B330" s="27" t="s">
        <v>663</v>
      </c>
      <c r="C330" s="29" t="s">
        <v>4</v>
      </c>
      <c r="D330" s="16" t="s">
        <v>48</v>
      </c>
      <c r="E330" s="17">
        <v>14889.44</v>
      </c>
      <c r="F330" s="84" t="s">
        <v>90</v>
      </c>
      <c r="G330" s="35" t="s">
        <v>91</v>
      </c>
      <c r="H330" s="17">
        <v>10</v>
      </c>
      <c r="I330" s="17">
        <v>1444.27568</v>
      </c>
      <c r="J330" s="17">
        <f>'2017年固定资产折旧表'!K330+I330</f>
        <v>11554.20544</v>
      </c>
      <c r="K330" s="17">
        <f t="shared" si="10"/>
        <v>3335.23456</v>
      </c>
      <c r="L330" s="72">
        <v>0.03</v>
      </c>
      <c r="M330" s="17">
        <f t="shared" si="11"/>
        <v>446.6832</v>
      </c>
      <c r="N330" s="17" t="s">
        <v>92</v>
      </c>
    </row>
    <row r="331" spans="1:14">
      <c r="A331" s="13" t="s">
        <v>664</v>
      </c>
      <c r="B331" s="27" t="s">
        <v>665</v>
      </c>
      <c r="C331" s="29" t="s">
        <v>4</v>
      </c>
      <c r="D331" s="16" t="s">
        <v>48</v>
      </c>
      <c r="E331" s="17">
        <v>3005.66</v>
      </c>
      <c r="F331" s="84" t="s">
        <v>90</v>
      </c>
      <c r="G331" s="35" t="s">
        <v>91</v>
      </c>
      <c r="H331" s="17">
        <v>10</v>
      </c>
      <c r="I331" s="17">
        <v>291.54902</v>
      </c>
      <c r="J331" s="17">
        <f>'2017年固定资产折旧表'!K331+I331</f>
        <v>2332.39216</v>
      </c>
      <c r="K331" s="17">
        <f t="shared" si="10"/>
        <v>673.26784</v>
      </c>
      <c r="L331" s="72">
        <v>0.03</v>
      </c>
      <c r="M331" s="17">
        <f t="shared" si="11"/>
        <v>90.1698</v>
      </c>
      <c r="N331" s="17" t="s">
        <v>92</v>
      </c>
    </row>
    <row r="332" spans="1:14">
      <c r="A332" s="13" t="s">
        <v>666</v>
      </c>
      <c r="B332" s="27" t="s">
        <v>667</v>
      </c>
      <c r="C332" s="29" t="s">
        <v>4</v>
      </c>
      <c r="D332" s="16" t="s">
        <v>48</v>
      </c>
      <c r="E332" s="17">
        <v>3877.87</v>
      </c>
      <c r="F332" s="84" t="s">
        <v>90</v>
      </c>
      <c r="G332" s="35" t="s">
        <v>91</v>
      </c>
      <c r="H332" s="17">
        <v>10</v>
      </c>
      <c r="I332" s="17">
        <v>376.15339</v>
      </c>
      <c r="J332" s="17">
        <f>'2017年固定资产折旧表'!K332+I332</f>
        <v>3009.22712</v>
      </c>
      <c r="K332" s="17">
        <f t="shared" si="10"/>
        <v>868.64288</v>
      </c>
      <c r="L332" s="72">
        <v>0.03</v>
      </c>
      <c r="M332" s="17">
        <f t="shared" si="11"/>
        <v>116.3361</v>
      </c>
      <c r="N332" s="17" t="s">
        <v>92</v>
      </c>
    </row>
    <row r="333" spans="1:14">
      <c r="A333" s="13" t="s">
        <v>668</v>
      </c>
      <c r="B333" s="27" t="s">
        <v>669</v>
      </c>
      <c r="C333" s="29" t="s">
        <v>4</v>
      </c>
      <c r="D333" s="16" t="s">
        <v>48</v>
      </c>
      <c r="E333" s="17">
        <v>16228.3</v>
      </c>
      <c r="F333" s="84" t="s">
        <v>90</v>
      </c>
      <c r="G333" s="35" t="s">
        <v>91</v>
      </c>
      <c r="H333" s="17">
        <v>10</v>
      </c>
      <c r="I333" s="17">
        <v>1574.1451</v>
      </c>
      <c r="J333" s="17">
        <f>'2017年固定资产折旧表'!K333+I333</f>
        <v>12593.1608</v>
      </c>
      <c r="K333" s="17">
        <f t="shared" si="10"/>
        <v>3635.1392</v>
      </c>
      <c r="L333" s="72">
        <v>0.03</v>
      </c>
      <c r="M333" s="17">
        <f t="shared" si="11"/>
        <v>486.849</v>
      </c>
      <c r="N333" s="17" t="s">
        <v>92</v>
      </c>
    </row>
    <row r="334" spans="1:14">
      <c r="A334" s="13" t="s">
        <v>670</v>
      </c>
      <c r="B334" s="27" t="s">
        <v>671</v>
      </c>
      <c r="C334" s="29" t="s">
        <v>4</v>
      </c>
      <c r="D334" s="16" t="s">
        <v>48</v>
      </c>
      <c r="E334" s="17">
        <v>25293.61</v>
      </c>
      <c r="F334" s="84" t="s">
        <v>90</v>
      </c>
      <c r="G334" s="35" t="s">
        <v>91</v>
      </c>
      <c r="H334" s="17">
        <v>10</v>
      </c>
      <c r="I334" s="17">
        <v>2453.48017</v>
      </c>
      <c r="J334" s="17">
        <f>'2017年固定资产折旧表'!K334+I334</f>
        <v>19627.84136</v>
      </c>
      <c r="K334" s="17">
        <f t="shared" si="10"/>
        <v>5665.76864</v>
      </c>
      <c r="L334" s="72">
        <v>0.03</v>
      </c>
      <c r="M334" s="17">
        <f t="shared" si="11"/>
        <v>758.8083</v>
      </c>
      <c r="N334" s="17" t="s">
        <v>92</v>
      </c>
    </row>
    <row r="335" spans="1:14">
      <c r="A335" s="13" t="s">
        <v>672</v>
      </c>
      <c r="B335" s="27" t="s">
        <v>673</v>
      </c>
      <c r="C335" s="29" t="s">
        <v>4</v>
      </c>
      <c r="D335" s="16" t="s">
        <v>48</v>
      </c>
      <c r="E335" s="17">
        <v>4257.78</v>
      </c>
      <c r="F335" s="84" t="s">
        <v>90</v>
      </c>
      <c r="G335" s="35" t="s">
        <v>91</v>
      </c>
      <c r="H335" s="17">
        <v>10</v>
      </c>
      <c r="I335" s="17">
        <v>413.00466</v>
      </c>
      <c r="J335" s="17">
        <f>'2017年固定资产折旧表'!K335+I335</f>
        <v>3304.03728</v>
      </c>
      <c r="K335" s="17">
        <f t="shared" si="10"/>
        <v>953.74272</v>
      </c>
      <c r="L335" s="72">
        <v>0.03</v>
      </c>
      <c r="M335" s="17">
        <f t="shared" si="11"/>
        <v>127.7334</v>
      </c>
      <c r="N335" s="17" t="s">
        <v>92</v>
      </c>
    </row>
    <row r="336" spans="1:14">
      <c r="A336" s="13" t="s">
        <v>674</v>
      </c>
      <c r="B336" s="27" t="s">
        <v>675</v>
      </c>
      <c r="C336" s="29" t="s">
        <v>4</v>
      </c>
      <c r="D336" s="16" t="s">
        <v>48</v>
      </c>
      <c r="E336" s="17">
        <v>1404.36</v>
      </c>
      <c r="F336" s="84" t="s">
        <v>90</v>
      </c>
      <c r="G336" s="35" t="s">
        <v>91</v>
      </c>
      <c r="H336" s="17">
        <v>10</v>
      </c>
      <c r="I336" s="17">
        <v>136.22292</v>
      </c>
      <c r="J336" s="17">
        <f>'2017年固定资产折旧表'!K336+I336</f>
        <v>1089.78336</v>
      </c>
      <c r="K336" s="17">
        <f t="shared" si="10"/>
        <v>314.57664</v>
      </c>
      <c r="L336" s="72">
        <v>0.03</v>
      </c>
      <c r="M336" s="17">
        <f t="shared" si="11"/>
        <v>42.1308</v>
      </c>
      <c r="N336" s="17" t="s">
        <v>92</v>
      </c>
    </row>
    <row r="337" spans="1:14">
      <c r="A337" s="13" t="s">
        <v>676</v>
      </c>
      <c r="B337" s="27" t="s">
        <v>677</v>
      </c>
      <c r="C337" s="29" t="s">
        <v>4</v>
      </c>
      <c r="D337" s="16" t="s">
        <v>48</v>
      </c>
      <c r="E337" s="17">
        <v>8352.19</v>
      </c>
      <c r="F337" s="84" t="s">
        <v>90</v>
      </c>
      <c r="G337" s="35" t="s">
        <v>91</v>
      </c>
      <c r="H337" s="17">
        <v>10</v>
      </c>
      <c r="I337" s="17">
        <v>810.16243</v>
      </c>
      <c r="J337" s="17">
        <f>'2017年固定资产折旧表'!K337+I337</f>
        <v>6481.29944</v>
      </c>
      <c r="K337" s="17">
        <f t="shared" si="10"/>
        <v>1870.89056</v>
      </c>
      <c r="L337" s="72">
        <v>0.03</v>
      </c>
      <c r="M337" s="17">
        <f t="shared" si="11"/>
        <v>250.5657</v>
      </c>
      <c r="N337" s="17" t="s">
        <v>92</v>
      </c>
    </row>
    <row r="338" spans="1:14">
      <c r="A338" s="13" t="s">
        <v>678</v>
      </c>
      <c r="B338" s="27" t="s">
        <v>679</v>
      </c>
      <c r="C338" s="29" t="s">
        <v>4</v>
      </c>
      <c r="D338" s="16" t="s">
        <v>48</v>
      </c>
      <c r="E338" s="17">
        <v>6599.34</v>
      </c>
      <c r="F338" s="84" t="s">
        <v>90</v>
      </c>
      <c r="G338" s="35" t="s">
        <v>91</v>
      </c>
      <c r="H338" s="17">
        <v>10</v>
      </c>
      <c r="I338" s="17">
        <v>640.13598</v>
      </c>
      <c r="J338" s="17">
        <f>'2017年固定资产折旧表'!K338+I338</f>
        <v>5121.08784</v>
      </c>
      <c r="K338" s="17">
        <f t="shared" si="10"/>
        <v>1478.25216</v>
      </c>
      <c r="L338" s="72">
        <v>0.03</v>
      </c>
      <c r="M338" s="17">
        <f t="shared" si="11"/>
        <v>197.9802</v>
      </c>
      <c r="N338" s="17" t="s">
        <v>92</v>
      </c>
    </row>
    <row r="339" spans="1:14">
      <c r="A339" s="13" t="s">
        <v>680</v>
      </c>
      <c r="B339" s="27" t="s">
        <v>681</v>
      </c>
      <c r="C339" s="29" t="s">
        <v>4</v>
      </c>
      <c r="D339" s="16" t="s">
        <v>48</v>
      </c>
      <c r="E339" s="17">
        <v>664.57</v>
      </c>
      <c r="F339" s="84" t="s">
        <v>90</v>
      </c>
      <c r="G339" s="35" t="s">
        <v>91</v>
      </c>
      <c r="H339" s="17">
        <v>10</v>
      </c>
      <c r="I339" s="17">
        <v>64.46329</v>
      </c>
      <c r="J339" s="17">
        <f>'2017年固定资产折旧表'!K339+I339</f>
        <v>515.70632</v>
      </c>
      <c r="K339" s="17">
        <f t="shared" si="10"/>
        <v>148.86368</v>
      </c>
      <c r="L339" s="72">
        <v>0.03</v>
      </c>
      <c r="M339" s="17">
        <f t="shared" si="11"/>
        <v>19.9371</v>
      </c>
      <c r="N339" s="17" t="s">
        <v>92</v>
      </c>
    </row>
    <row r="340" spans="1:14">
      <c r="A340" s="13" t="s">
        <v>682</v>
      </c>
      <c r="B340" s="27" t="s">
        <v>683</v>
      </c>
      <c r="C340" s="29" t="s">
        <v>4</v>
      </c>
      <c r="D340" s="16" t="s">
        <v>48</v>
      </c>
      <c r="E340" s="17">
        <v>478.01</v>
      </c>
      <c r="F340" s="84" t="s">
        <v>90</v>
      </c>
      <c r="G340" s="35" t="s">
        <v>91</v>
      </c>
      <c r="H340" s="17">
        <v>10</v>
      </c>
      <c r="I340" s="17">
        <v>46.36697</v>
      </c>
      <c r="J340" s="17">
        <f>'2017年固定资产折旧表'!K340+I340</f>
        <v>370.93576</v>
      </c>
      <c r="K340" s="17">
        <f t="shared" si="10"/>
        <v>107.07424</v>
      </c>
      <c r="L340" s="72">
        <v>0.03</v>
      </c>
      <c r="M340" s="17">
        <f t="shared" si="11"/>
        <v>14.3403</v>
      </c>
      <c r="N340" s="17" t="s">
        <v>92</v>
      </c>
    </row>
    <row r="341" spans="1:14">
      <c r="A341" s="13" t="s">
        <v>684</v>
      </c>
      <c r="B341" s="27" t="s">
        <v>685</v>
      </c>
      <c r="C341" s="29" t="s">
        <v>4</v>
      </c>
      <c r="D341" s="16" t="s">
        <v>48</v>
      </c>
      <c r="E341" s="17">
        <v>99025.02</v>
      </c>
      <c r="F341" s="84" t="s">
        <v>90</v>
      </c>
      <c r="G341" s="35" t="s">
        <v>91</v>
      </c>
      <c r="H341" s="17">
        <v>10</v>
      </c>
      <c r="I341" s="17">
        <v>9605.42694</v>
      </c>
      <c r="J341" s="17">
        <f>'2017年固定资产折旧表'!K341+I341</f>
        <v>76843.41552</v>
      </c>
      <c r="K341" s="17">
        <f t="shared" si="10"/>
        <v>22181.60448</v>
      </c>
      <c r="L341" s="72">
        <v>0.03</v>
      </c>
      <c r="M341" s="17">
        <f t="shared" si="11"/>
        <v>2970.7506</v>
      </c>
      <c r="N341" s="17" t="s">
        <v>92</v>
      </c>
    </row>
    <row r="342" spans="1:14">
      <c r="A342" s="13" t="s">
        <v>686</v>
      </c>
      <c r="B342" s="27" t="s">
        <v>687</v>
      </c>
      <c r="C342" s="29" t="s">
        <v>4</v>
      </c>
      <c r="D342" s="16" t="s">
        <v>48</v>
      </c>
      <c r="E342" s="17">
        <v>6803.52</v>
      </c>
      <c r="F342" s="84" t="s">
        <v>90</v>
      </c>
      <c r="G342" s="35" t="s">
        <v>91</v>
      </c>
      <c r="H342" s="17">
        <v>10</v>
      </c>
      <c r="I342" s="17">
        <v>659.94144</v>
      </c>
      <c r="J342" s="17">
        <f>'2017年固定资产折旧表'!K342+I342</f>
        <v>5279.53152</v>
      </c>
      <c r="K342" s="17">
        <f t="shared" si="10"/>
        <v>1523.98848</v>
      </c>
      <c r="L342" s="72">
        <v>0.03</v>
      </c>
      <c r="M342" s="17">
        <f t="shared" si="11"/>
        <v>204.1056</v>
      </c>
      <c r="N342" s="17" t="s">
        <v>92</v>
      </c>
    </row>
    <row r="343" spans="1:14">
      <c r="A343" s="13" t="s">
        <v>688</v>
      </c>
      <c r="B343" s="27" t="s">
        <v>689</v>
      </c>
      <c r="C343" s="29" t="s">
        <v>4</v>
      </c>
      <c r="D343" s="16" t="s">
        <v>48</v>
      </c>
      <c r="E343" s="17">
        <v>40029.84</v>
      </c>
      <c r="F343" s="84" t="s">
        <v>90</v>
      </c>
      <c r="G343" s="35" t="s">
        <v>91</v>
      </c>
      <c r="H343" s="17">
        <v>10</v>
      </c>
      <c r="I343" s="17">
        <v>3882.89448</v>
      </c>
      <c r="J343" s="17">
        <f>'2017年固定资产折旧表'!K343+I343</f>
        <v>31063.15584</v>
      </c>
      <c r="K343" s="17">
        <f t="shared" si="10"/>
        <v>8966.68416</v>
      </c>
      <c r="L343" s="72">
        <v>0.03</v>
      </c>
      <c r="M343" s="17">
        <f t="shared" si="11"/>
        <v>1200.8952</v>
      </c>
      <c r="N343" s="17" t="s">
        <v>92</v>
      </c>
    </row>
    <row r="344" spans="1:14">
      <c r="A344" s="13" t="s">
        <v>690</v>
      </c>
      <c r="B344" s="27" t="s">
        <v>691</v>
      </c>
      <c r="C344" s="29" t="s">
        <v>4</v>
      </c>
      <c r="D344" s="16" t="s">
        <v>48</v>
      </c>
      <c r="E344" s="17">
        <v>16372.8</v>
      </c>
      <c r="F344" s="84" t="s">
        <v>90</v>
      </c>
      <c r="G344" s="35" t="s">
        <v>91</v>
      </c>
      <c r="H344" s="17">
        <v>10</v>
      </c>
      <c r="I344" s="17">
        <v>1588.1616</v>
      </c>
      <c r="J344" s="17">
        <f>'2017年固定资产折旧表'!K344+I344</f>
        <v>12705.2928</v>
      </c>
      <c r="K344" s="17">
        <f t="shared" si="10"/>
        <v>3667.5072</v>
      </c>
      <c r="L344" s="72">
        <v>0.03</v>
      </c>
      <c r="M344" s="17">
        <f t="shared" si="11"/>
        <v>491.184</v>
      </c>
      <c r="N344" s="17" t="s">
        <v>92</v>
      </c>
    </row>
    <row r="345" spans="1:14">
      <c r="A345" s="13" t="s">
        <v>692</v>
      </c>
      <c r="B345" s="27" t="s">
        <v>174</v>
      </c>
      <c r="C345" s="29" t="s">
        <v>4</v>
      </c>
      <c r="D345" s="16" t="s">
        <v>48</v>
      </c>
      <c r="E345" s="17">
        <v>2576.56</v>
      </c>
      <c r="F345" s="84" t="s">
        <v>90</v>
      </c>
      <c r="G345" s="35" t="s">
        <v>91</v>
      </c>
      <c r="H345" s="17">
        <v>10</v>
      </c>
      <c r="I345" s="17">
        <v>249.92632</v>
      </c>
      <c r="J345" s="17">
        <f>'2017年固定资产折旧表'!K345+I345</f>
        <v>1999.41056</v>
      </c>
      <c r="K345" s="17">
        <f t="shared" si="10"/>
        <v>577.14944</v>
      </c>
      <c r="L345" s="72">
        <v>0.03</v>
      </c>
      <c r="M345" s="17">
        <f t="shared" si="11"/>
        <v>77.2968</v>
      </c>
      <c r="N345" s="17" t="s">
        <v>92</v>
      </c>
    </row>
    <row r="346" spans="1:14">
      <c r="A346" s="13" t="s">
        <v>693</v>
      </c>
      <c r="B346" s="27" t="s">
        <v>694</v>
      </c>
      <c r="C346" s="29" t="s">
        <v>4</v>
      </c>
      <c r="D346" s="16" t="s">
        <v>48</v>
      </c>
      <c r="E346" s="17">
        <v>11915.52</v>
      </c>
      <c r="F346" s="84" t="s">
        <v>90</v>
      </c>
      <c r="G346" s="35" t="s">
        <v>91</v>
      </c>
      <c r="H346" s="17">
        <v>10</v>
      </c>
      <c r="I346" s="17">
        <v>1155.80544</v>
      </c>
      <c r="J346" s="17">
        <f>'2017年固定资产折旧表'!K346+I346</f>
        <v>9246.44352</v>
      </c>
      <c r="K346" s="17">
        <f t="shared" si="10"/>
        <v>2669.07648</v>
      </c>
      <c r="L346" s="72">
        <v>0.03</v>
      </c>
      <c r="M346" s="17">
        <f t="shared" si="11"/>
        <v>357.4656</v>
      </c>
      <c r="N346" s="17" t="s">
        <v>92</v>
      </c>
    </row>
    <row r="347" spans="1:14">
      <c r="A347" s="13" t="s">
        <v>695</v>
      </c>
      <c r="B347" s="27" t="s">
        <v>696</v>
      </c>
      <c r="C347" s="29" t="s">
        <v>4</v>
      </c>
      <c r="D347" s="16" t="s">
        <v>48</v>
      </c>
      <c r="E347" s="17">
        <v>549.32</v>
      </c>
      <c r="F347" s="84" t="s">
        <v>90</v>
      </c>
      <c r="G347" s="35" t="s">
        <v>91</v>
      </c>
      <c r="H347" s="17">
        <v>10</v>
      </c>
      <c r="I347" s="17">
        <v>53.28404</v>
      </c>
      <c r="J347" s="17">
        <f>'2017年固定资产折旧表'!K347+I347</f>
        <v>426.27232</v>
      </c>
      <c r="K347" s="17">
        <f t="shared" si="10"/>
        <v>123.04768</v>
      </c>
      <c r="L347" s="72">
        <v>0.03</v>
      </c>
      <c r="M347" s="17">
        <f t="shared" si="11"/>
        <v>16.4796</v>
      </c>
      <c r="N347" s="17" t="s">
        <v>92</v>
      </c>
    </row>
    <row r="348" spans="1:14">
      <c r="A348" s="13" t="s">
        <v>697</v>
      </c>
      <c r="B348" s="27" t="s">
        <v>698</v>
      </c>
      <c r="C348" s="29" t="s">
        <v>4</v>
      </c>
      <c r="D348" s="16" t="s">
        <v>37</v>
      </c>
      <c r="E348" s="17">
        <v>16611.18</v>
      </c>
      <c r="F348" s="84" t="s">
        <v>90</v>
      </c>
      <c r="G348" s="35" t="s">
        <v>91</v>
      </c>
      <c r="H348" s="17">
        <v>10</v>
      </c>
      <c r="I348" s="17">
        <v>1611.28446</v>
      </c>
      <c r="J348" s="17">
        <f>'2017年固定资产折旧表'!K348+I348</f>
        <v>12890.27568</v>
      </c>
      <c r="K348" s="17">
        <f t="shared" si="10"/>
        <v>3720.90432</v>
      </c>
      <c r="L348" s="72">
        <v>0.03</v>
      </c>
      <c r="M348" s="17">
        <f t="shared" si="11"/>
        <v>498.3354</v>
      </c>
      <c r="N348" s="17" t="s">
        <v>92</v>
      </c>
    </row>
    <row r="349" spans="1:14">
      <c r="A349" s="13" t="s">
        <v>699</v>
      </c>
      <c r="B349" s="27" t="s">
        <v>700</v>
      </c>
      <c r="C349" s="29" t="s">
        <v>4</v>
      </c>
      <c r="D349" s="16" t="s">
        <v>37</v>
      </c>
      <c r="E349" s="17">
        <v>41059.28</v>
      </c>
      <c r="F349" s="84" t="s">
        <v>90</v>
      </c>
      <c r="G349" s="35" t="s">
        <v>91</v>
      </c>
      <c r="H349" s="17">
        <v>10</v>
      </c>
      <c r="I349" s="17">
        <v>3982.75016</v>
      </c>
      <c r="J349" s="17">
        <f>'2017年固定资产折旧表'!K349+I349</f>
        <v>31862.00128</v>
      </c>
      <c r="K349" s="17">
        <f t="shared" si="10"/>
        <v>9197.27872</v>
      </c>
      <c r="L349" s="72">
        <v>0.03</v>
      </c>
      <c r="M349" s="17">
        <f t="shared" si="11"/>
        <v>1231.7784</v>
      </c>
      <c r="N349" s="17" t="s">
        <v>92</v>
      </c>
    </row>
    <row r="350" spans="1:14">
      <c r="A350" s="13" t="s">
        <v>701</v>
      </c>
      <c r="B350" s="27" t="s">
        <v>702</v>
      </c>
      <c r="C350" s="29" t="s">
        <v>4</v>
      </c>
      <c r="D350" s="16" t="s">
        <v>37</v>
      </c>
      <c r="E350" s="17">
        <v>4150.26</v>
      </c>
      <c r="F350" s="84" t="s">
        <v>90</v>
      </c>
      <c r="G350" s="35" t="s">
        <v>91</v>
      </c>
      <c r="H350" s="17">
        <v>10</v>
      </c>
      <c r="I350" s="17">
        <v>402.57522</v>
      </c>
      <c r="J350" s="17">
        <f>'2017年固定资产折旧表'!K350+I350</f>
        <v>3220.60176</v>
      </c>
      <c r="K350" s="17">
        <f t="shared" si="10"/>
        <v>929.65824</v>
      </c>
      <c r="L350" s="72">
        <v>0.03</v>
      </c>
      <c r="M350" s="17">
        <f t="shared" si="11"/>
        <v>124.5078</v>
      </c>
      <c r="N350" s="17" t="s">
        <v>92</v>
      </c>
    </row>
    <row r="351" spans="1:14">
      <c r="A351" s="13" t="s">
        <v>703</v>
      </c>
      <c r="B351" s="27" t="s">
        <v>704</v>
      </c>
      <c r="C351" s="29" t="s">
        <v>4</v>
      </c>
      <c r="D351" s="16" t="s">
        <v>37</v>
      </c>
      <c r="E351" s="17">
        <v>2801.93</v>
      </c>
      <c r="F351" s="84" t="s">
        <v>90</v>
      </c>
      <c r="G351" s="35" t="s">
        <v>91</v>
      </c>
      <c r="H351" s="17">
        <v>10</v>
      </c>
      <c r="I351" s="17">
        <v>271.78721</v>
      </c>
      <c r="J351" s="17">
        <f>'2017年固定资产折旧表'!K351+I351</f>
        <v>2174.29768</v>
      </c>
      <c r="K351" s="17">
        <f t="shared" si="10"/>
        <v>627.63232</v>
      </c>
      <c r="L351" s="72">
        <v>0.03</v>
      </c>
      <c r="M351" s="17">
        <f t="shared" si="11"/>
        <v>84.0579</v>
      </c>
      <c r="N351" s="17" t="s">
        <v>92</v>
      </c>
    </row>
    <row r="352" spans="1:14">
      <c r="A352" s="13" t="s">
        <v>705</v>
      </c>
      <c r="B352" s="27" t="s">
        <v>706</v>
      </c>
      <c r="C352" s="29" t="s">
        <v>4</v>
      </c>
      <c r="D352" s="16" t="s">
        <v>37</v>
      </c>
      <c r="E352" s="17">
        <v>1682.54</v>
      </c>
      <c r="F352" s="84" t="s">
        <v>90</v>
      </c>
      <c r="G352" s="35" t="s">
        <v>91</v>
      </c>
      <c r="H352" s="17">
        <v>10</v>
      </c>
      <c r="I352" s="17">
        <v>163.20638</v>
      </c>
      <c r="J352" s="17">
        <f>'2017年固定资产折旧表'!K352+I352</f>
        <v>1305.65104</v>
      </c>
      <c r="K352" s="17">
        <f t="shared" si="10"/>
        <v>376.88896</v>
      </c>
      <c r="L352" s="72">
        <v>0.03</v>
      </c>
      <c r="M352" s="17">
        <f t="shared" si="11"/>
        <v>50.4762</v>
      </c>
      <c r="N352" s="17" t="s">
        <v>92</v>
      </c>
    </row>
    <row r="353" spans="1:14">
      <c r="A353" s="13" t="s">
        <v>707</v>
      </c>
      <c r="B353" s="27" t="s">
        <v>708</v>
      </c>
      <c r="C353" s="29" t="s">
        <v>4</v>
      </c>
      <c r="D353" s="16" t="s">
        <v>37</v>
      </c>
      <c r="E353" s="17">
        <v>26019.96</v>
      </c>
      <c r="F353" s="84" t="s">
        <v>90</v>
      </c>
      <c r="G353" s="35" t="s">
        <v>91</v>
      </c>
      <c r="H353" s="17">
        <v>10</v>
      </c>
      <c r="I353" s="17">
        <v>2523.93612</v>
      </c>
      <c r="J353" s="17">
        <f>'2017年固定资产折旧表'!K353+I353</f>
        <v>20191.48896</v>
      </c>
      <c r="K353" s="17">
        <f t="shared" si="10"/>
        <v>5828.47104</v>
      </c>
      <c r="L353" s="72">
        <v>0.03</v>
      </c>
      <c r="M353" s="17">
        <f t="shared" si="11"/>
        <v>780.5988</v>
      </c>
      <c r="N353" s="17" t="s">
        <v>92</v>
      </c>
    </row>
    <row r="354" spans="1:14">
      <c r="A354" s="13" t="s">
        <v>709</v>
      </c>
      <c r="B354" s="27" t="s">
        <v>710</v>
      </c>
      <c r="C354" s="29" t="s">
        <v>4</v>
      </c>
      <c r="D354" s="16" t="s">
        <v>37</v>
      </c>
      <c r="E354" s="17">
        <v>11480</v>
      </c>
      <c r="F354" s="84" t="s">
        <v>90</v>
      </c>
      <c r="G354" s="35" t="s">
        <v>91</v>
      </c>
      <c r="H354" s="17">
        <v>10</v>
      </c>
      <c r="I354" s="17">
        <v>1113.56</v>
      </c>
      <c r="J354" s="17">
        <f>'2017年固定资产折旧表'!K354+I354</f>
        <v>8908.48</v>
      </c>
      <c r="K354" s="17">
        <f t="shared" si="10"/>
        <v>2571.52</v>
      </c>
      <c r="L354" s="72">
        <v>0.03</v>
      </c>
      <c r="M354" s="17">
        <f t="shared" si="11"/>
        <v>344.4</v>
      </c>
      <c r="N354" s="17" t="s">
        <v>92</v>
      </c>
    </row>
    <row r="355" spans="1:14">
      <c r="A355" s="13" t="s">
        <v>711</v>
      </c>
      <c r="B355" s="27" t="s">
        <v>712</v>
      </c>
      <c r="C355" s="29" t="s">
        <v>4</v>
      </c>
      <c r="D355" s="16" t="s">
        <v>37</v>
      </c>
      <c r="E355" s="17">
        <v>852655.35</v>
      </c>
      <c r="F355" s="84" t="s">
        <v>90</v>
      </c>
      <c r="G355" s="35" t="s">
        <v>91</v>
      </c>
      <c r="H355" s="17">
        <v>10</v>
      </c>
      <c r="I355" s="17">
        <v>82707.56895</v>
      </c>
      <c r="J355" s="17">
        <f>'2017年固定资产折旧表'!K355+I355</f>
        <v>661660.5516</v>
      </c>
      <c r="K355" s="17">
        <f t="shared" si="10"/>
        <v>190994.7984</v>
      </c>
      <c r="L355" s="72">
        <v>0.03</v>
      </c>
      <c r="M355" s="17">
        <f t="shared" si="11"/>
        <v>25579.6605</v>
      </c>
      <c r="N355" s="17" t="s">
        <v>92</v>
      </c>
    </row>
    <row r="356" spans="1:14">
      <c r="A356" s="13" t="s">
        <v>713</v>
      </c>
      <c r="B356" s="27" t="s">
        <v>714</v>
      </c>
      <c r="C356" s="29" t="s">
        <v>4</v>
      </c>
      <c r="D356" s="16" t="s">
        <v>37</v>
      </c>
      <c r="E356" s="17">
        <v>99111.54</v>
      </c>
      <c r="F356" s="84" t="s">
        <v>90</v>
      </c>
      <c r="G356" s="35" t="s">
        <v>91</v>
      </c>
      <c r="H356" s="17">
        <v>10</v>
      </c>
      <c r="I356" s="17">
        <v>9613.81938</v>
      </c>
      <c r="J356" s="17">
        <f>'2017年固定资产折旧表'!K356+I356</f>
        <v>76910.55504</v>
      </c>
      <c r="K356" s="17">
        <f t="shared" si="10"/>
        <v>22200.98496</v>
      </c>
      <c r="L356" s="72">
        <v>0.03</v>
      </c>
      <c r="M356" s="17">
        <f t="shared" si="11"/>
        <v>2973.3462</v>
      </c>
      <c r="N356" s="17" t="s">
        <v>92</v>
      </c>
    </row>
    <row r="357" spans="1:14">
      <c r="A357" s="13" t="s">
        <v>715</v>
      </c>
      <c r="B357" s="27" t="s">
        <v>716</v>
      </c>
      <c r="C357" s="29" t="s">
        <v>4</v>
      </c>
      <c r="D357" s="16" t="s">
        <v>37</v>
      </c>
      <c r="E357" s="17">
        <v>39709.31</v>
      </c>
      <c r="F357" s="84" t="s">
        <v>90</v>
      </c>
      <c r="G357" s="35" t="s">
        <v>91</v>
      </c>
      <c r="H357" s="17">
        <v>10</v>
      </c>
      <c r="I357" s="17">
        <v>3851.80307</v>
      </c>
      <c r="J357" s="17">
        <f>'2017年固定资产折旧表'!K357+I357</f>
        <v>30814.42456</v>
      </c>
      <c r="K357" s="17">
        <f t="shared" si="10"/>
        <v>8894.88544000001</v>
      </c>
      <c r="L357" s="72">
        <v>0.03</v>
      </c>
      <c r="M357" s="17">
        <f t="shared" si="11"/>
        <v>1191.2793</v>
      </c>
      <c r="N357" s="17" t="s">
        <v>92</v>
      </c>
    </row>
    <row r="358" spans="1:14">
      <c r="A358" s="13" t="s">
        <v>717</v>
      </c>
      <c r="B358" s="27" t="s">
        <v>718</v>
      </c>
      <c r="C358" s="29" t="s">
        <v>4</v>
      </c>
      <c r="D358" s="16" t="s">
        <v>37</v>
      </c>
      <c r="E358" s="17">
        <v>28793.19</v>
      </c>
      <c r="F358" s="84" t="s">
        <v>90</v>
      </c>
      <c r="G358" s="35" t="s">
        <v>91</v>
      </c>
      <c r="H358" s="17">
        <v>10</v>
      </c>
      <c r="I358" s="17">
        <v>2792.93943</v>
      </c>
      <c r="J358" s="17">
        <f>'2017年固定资产折旧表'!K358+I358</f>
        <v>22343.51544</v>
      </c>
      <c r="K358" s="17">
        <f t="shared" si="10"/>
        <v>6449.67456</v>
      </c>
      <c r="L358" s="72">
        <v>0.03</v>
      </c>
      <c r="M358" s="17">
        <f t="shared" si="11"/>
        <v>863.7957</v>
      </c>
      <c r="N358" s="17" t="s">
        <v>92</v>
      </c>
    </row>
    <row r="359" spans="1:14">
      <c r="A359" s="13" t="s">
        <v>719</v>
      </c>
      <c r="B359" s="27" t="s">
        <v>720</v>
      </c>
      <c r="C359" s="29" t="s">
        <v>4</v>
      </c>
      <c r="D359" s="16" t="s">
        <v>44</v>
      </c>
      <c r="E359" s="17">
        <v>12930.7</v>
      </c>
      <c r="F359" s="84" t="s">
        <v>90</v>
      </c>
      <c r="G359" s="35" t="s">
        <v>91</v>
      </c>
      <c r="H359" s="17">
        <v>10</v>
      </c>
      <c r="I359" s="17">
        <v>1254.2779</v>
      </c>
      <c r="J359" s="17">
        <f>'2017年固定资产折旧表'!K359+I359</f>
        <v>10034.2232</v>
      </c>
      <c r="K359" s="17">
        <f t="shared" si="10"/>
        <v>2896.4768</v>
      </c>
      <c r="L359" s="72">
        <v>0.03</v>
      </c>
      <c r="M359" s="17">
        <f t="shared" si="11"/>
        <v>387.921</v>
      </c>
      <c r="N359" s="17" t="s">
        <v>92</v>
      </c>
    </row>
    <row r="360" spans="1:14">
      <c r="A360" s="13" t="s">
        <v>721</v>
      </c>
      <c r="B360" s="27" t="s">
        <v>720</v>
      </c>
      <c r="C360" s="29" t="s">
        <v>4</v>
      </c>
      <c r="D360" s="16" t="s">
        <v>44</v>
      </c>
      <c r="E360" s="17">
        <v>7748.36</v>
      </c>
      <c r="F360" s="84" t="s">
        <v>90</v>
      </c>
      <c r="G360" s="35" t="s">
        <v>91</v>
      </c>
      <c r="H360" s="17">
        <v>10</v>
      </c>
      <c r="I360" s="17">
        <v>751.59092</v>
      </c>
      <c r="J360" s="17">
        <f>'2017年固定资产折旧表'!K360+I360</f>
        <v>6012.72736</v>
      </c>
      <c r="K360" s="17">
        <f t="shared" si="10"/>
        <v>1735.63264</v>
      </c>
      <c r="L360" s="72">
        <v>0.03</v>
      </c>
      <c r="M360" s="17">
        <f t="shared" si="11"/>
        <v>232.4508</v>
      </c>
      <c r="N360" s="17" t="s">
        <v>92</v>
      </c>
    </row>
    <row r="361" spans="1:14">
      <c r="A361" s="13" t="s">
        <v>722</v>
      </c>
      <c r="B361" s="27" t="s">
        <v>720</v>
      </c>
      <c r="C361" s="29" t="s">
        <v>4</v>
      </c>
      <c r="D361" s="16" t="s">
        <v>44</v>
      </c>
      <c r="E361" s="17">
        <v>17076.58</v>
      </c>
      <c r="F361" s="84" t="s">
        <v>90</v>
      </c>
      <c r="G361" s="35" t="s">
        <v>91</v>
      </c>
      <c r="H361" s="17">
        <v>10</v>
      </c>
      <c r="I361" s="17">
        <v>1656.42826</v>
      </c>
      <c r="J361" s="17">
        <f>'2017年固定资产折旧表'!K361+I361</f>
        <v>13251.42608</v>
      </c>
      <c r="K361" s="17">
        <f t="shared" si="10"/>
        <v>3825.15392</v>
      </c>
      <c r="L361" s="72">
        <v>0.03</v>
      </c>
      <c r="M361" s="17">
        <f t="shared" si="11"/>
        <v>512.2974</v>
      </c>
      <c r="N361" s="17" t="s">
        <v>92</v>
      </c>
    </row>
    <row r="362" spans="1:14">
      <c r="A362" s="13" t="s">
        <v>723</v>
      </c>
      <c r="B362" s="27" t="s">
        <v>720</v>
      </c>
      <c r="C362" s="29" t="s">
        <v>4</v>
      </c>
      <c r="D362" s="16" t="s">
        <v>44</v>
      </c>
      <c r="E362" s="17">
        <v>29514.2</v>
      </c>
      <c r="F362" s="84" t="s">
        <v>90</v>
      </c>
      <c r="G362" s="35" t="s">
        <v>91</v>
      </c>
      <c r="H362" s="17">
        <v>10</v>
      </c>
      <c r="I362" s="17">
        <v>2862.8774</v>
      </c>
      <c r="J362" s="17">
        <f>'2017年固定资产折旧表'!K362+I362</f>
        <v>22903.0192</v>
      </c>
      <c r="K362" s="17">
        <f t="shared" si="10"/>
        <v>6611.1808</v>
      </c>
      <c r="L362" s="72">
        <v>0.03</v>
      </c>
      <c r="M362" s="17">
        <f t="shared" si="11"/>
        <v>885.426</v>
      </c>
      <c r="N362" s="17" t="s">
        <v>92</v>
      </c>
    </row>
    <row r="363" spans="1:14">
      <c r="A363" s="13" t="s">
        <v>724</v>
      </c>
      <c r="B363" s="27" t="s">
        <v>720</v>
      </c>
      <c r="C363" s="29" t="s">
        <v>4</v>
      </c>
      <c r="D363" s="16" t="s">
        <v>44</v>
      </c>
      <c r="E363" s="17">
        <v>37805.95</v>
      </c>
      <c r="F363" s="84" t="s">
        <v>90</v>
      </c>
      <c r="G363" s="35" t="s">
        <v>91</v>
      </c>
      <c r="H363" s="17">
        <v>10</v>
      </c>
      <c r="I363" s="17">
        <v>3667.17715</v>
      </c>
      <c r="J363" s="17">
        <f>'2017年固定资产折旧表'!K363+I363</f>
        <v>29337.4172</v>
      </c>
      <c r="K363" s="17">
        <f t="shared" si="10"/>
        <v>8468.5328</v>
      </c>
      <c r="L363" s="72">
        <v>0.03</v>
      </c>
      <c r="M363" s="17">
        <f t="shared" si="11"/>
        <v>1134.1785</v>
      </c>
      <c r="N363" s="17" t="s">
        <v>92</v>
      </c>
    </row>
    <row r="364" spans="1:14">
      <c r="A364" s="13" t="s">
        <v>725</v>
      </c>
      <c r="B364" s="27" t="s">
        <v>726</v>
      </c>
      <c r="C364" s="29" t="s">
        <v>4</v>
      </c>
      <c r="D364" s="16" t="s">
        <v>44</v>
      </c>
      <c r="E364" s="17">
        <v>51690.55</v>
      </c>
      <c r="F364" s="84" t="s">
        <v>90</v>
      </c>
      <c r="G364" s="35" t="s">
        <v>91</v>
      </c>
      <c r="H364" s="17">
        <v>10</v>
      </c>
      <c r="I364" s="17">
        <v>5013.98335</v>
      </c>
      <c r="J364" s="17">
        <f>'2017年固定资产折旧表'!K364+I364</f>
        <v>40111.8668</v>
      </c>
      <c r="K364" s="17">
        <f t="shared" si="10"/>
        <v>11578.6832</v>
      </c>
      <c r="L364" s="72">
        <v>0.03</v>
      </c>
      <c r="M364" s="17">
        <f t="shared" si="11"/>
        <v>1550.7165</v>
      </c>
      <c r="N364" s="17" t="s">
        <v>92</v>
      </c>
    </row>
    <row r="365" spans="1:14">
      <c r="A365" s="13" t="s">
        <v>727</v>
      </c>
      <c r="B365" s="27" t="s">
        <v>728</v>
      </c>
      <c r="C365" s="29" t="s">
        <v>4</v>
      </c>
      <c r="D365" s="16" t="s">
        <v>44</v>
      </c>
      <c r="E365" s="17">
        <v>37692.8</v>
      </c>
      <c r="F365" s="84" t="s">
        <v>90</v>
      </c>
      <c r="G365" s="35" t="s">
        <v>91</v>
      </c>
      <c r="H365" s="17">
        <v>10</v>
      </c>
      <c r="I365" s="17">
        <v>3656.2016</v>
      </c>
      <c r="J365" s="17">
        <f>'2017年固定资产折旧表'!K365+I365</f>
        <v>29249.6128</v>
      </c>
      <c r="K365" s="17">
        <f t="shared" si="10"/>
        <v>8443.1872</v>
      </c>
      <c r="L365" s="72">
        <v>0.03</v>
      </c>
      <c r="M365" s="17">
        <f t="shared" si="11"/>
        <v>1130.784</v>
      </c>
      <c r="N365" s="17" t="s">
        <v>92</v>
      </c>
    </row>
    <row r="366" spans="1:14">
      <c r="A366" s="13" t="s">
        <v>729</v>
      </c>
      <c r="B366" s="27" t="s">
        <v>730</v>
      </c>
      <c r="C366" s="29" t="s">
        <v>4</v>
      </c>
      <c r="D366" s="16" t="s">
        <v>44</v>
      </c>
      <c r="E366" s="17">
        <v>138333.6</v>
      </c>
      <c r="F366" s="84" t="s">
        <v>90</v>
      </c>
      <c r="G366" s="35" t="s">
        <v>91</v>
      </c>
      <c r="H366" s="17">
        <v>10</v>
      </c>
      <c r="I366" s="17">
        <v>13418.3592</v>
      </c>
      <c r="J366" s="17">
        <f>'2017年固定资产折旧表'!K366+I366</f>
        <v>107346.8736</v>
      </c>
      <c r="K366" s="17">
        <f t="shared" si="10"/>
        <v>30986.7264</v>
      </c>
      <c r="L366" s="72">
        <v>0.03</v>
      </c>
      <c r="M366" s="17">
        <f t="shared" si="11"/>
        <v>4150.008</v>
      </c>
      <c r="N366" s="17" t="s">
        <v>92</v>
      </c>
    </row>
    <row r="367" spans="1:14">
      <c r="A367" s="13" t="s">
        <v>731</v>
      </c>
      <c r="B367" s="27" t="s">
        <v>732</v>
      </c>
      <c r="C367" s="29" t="s">
        <v>4</v>
      </c>
      <c r="D367" s="16" t="s">
        <v>44</v>
      </c>
      <c r="E367" s="17">
        <v>77458.54</v>
      </c>
      <c r="F367" s="84" t="s">
        <v>90</v>
      </c>
      <c r="G367" s="35" t="s">
        <v>91</v>
      </c>
      <c r="H367" s="17">
        <v>10</v>
      </c>
      <c r="I367" s="17">
        <v>7513.47838</v>
      </c>
      <c r="J367" s="17">
        <f>'2017年固定资产折旧表'!K367+I367</f>
        <v>60107.82704</v>
      </c>
      <c r="K367" s="17">
        <f t="shared" si="10"/>
        <v>17350.71296</v>
      </c>
      <c r="L367" s="72">
        <v>0.03</v>
      </c>
      <c r="M367" s="17">
        <f t="shared" si="11"/>
        <v>2323.7562</v>
      </c>
      <c r="N367" s="17" t="s">
        <v>92</v>
      </c>
    </row>
    <row r="368" spans="1:14">
      <c r="A368" s="13" t="s">
        <v>733</v>
      </c>
      <c r="B368" s="27" t="s">
        <v>734</v>
      </c>
      <c r="C368" s="29" t="s">
        <v>4</v>
      </c>
      <c r="D368" s="16" t="s">
        <v>44</v>
      </c>
      <c r="E368" s="17">
        <v>156368.48</v>
      </c>
      <c r="F368" s="84" t="s">
        <v>90</v>
      </c>
      <c r="G368" s="35" t="s">
        <v>91</v>
      </c>
      <c r="H368" s="17">
        <v>10</v>
      </c>
      <c r="I368" s="17">
        <v>15167.74256</v>
      </c>
      <c r="J368" s="17">
        <f>'2017年固定资产折旧表'!K368+I368</f>
        <v>121341.94048</v>
      </c>
      <c r="K368" s="17">
        <f t="shared" si="10"/>
        <v>35026.53952</v>
      </c>
      <c r="L368" s="72">
        <v>0.03</v>
      </c>
      <c r="M368" s="17">
        <f t="shared" si="11"/>
        <v>4691.0544</v>
      </c>
      <c r="N368" s="17" t="s">
        <v>92</v>
      </c>
    </row>
    <row r="369" spans="1:14">
      <c r="A369" s="13" t="s">
        <v>735</v>
      </c>
      <c r="B369" s="27" t="s">
        <v>736</v>
      </c>
      <c r="C369" s="29" t="s">
        <v>4</v>
      </c>
      <c r="D369" s="16" t="s">
        <v>44</v>
      </c>
      <c r="E369" s="17">
        <v>136260.64</v>
      </c>
      <c r="F369" s="84" t="s">
        <v>90</v>
      </c>
      <c r="G369" s="35" t="s">
        <v>91</v>
      </c>
      <c r="H369" s="17">
        <v>10</v>
      </c>
      <c r="I369" s="17">
        <v>13217.28208</v>
      </c>
      <c r="J369" s="17">
        <f>'2017年固定资产折旧表'!K369+I369</f>
        <v>105738.25664</v>
      </c>
      <c r="K369" s="17">
        <f t="shared" si="10"/>
        <v>30522.38336</v>
      </c>
      <c r="L369" s="72">
        <v>0.03</v>
      </c>
      <c r="M369" s="17">
        <f t="shared" si="11"/>
        <v>4087.8192</v>
      </c>
      <c r="N369" s="17" t="s">
        <v>92</v>
      </c>
    </row>
    <row r="370" spans="1:14">
      <c r="A370" s="13" t="s">
        <v>737</v>
      </c>
      <c r="B370" s="27" t="s">
        <v>738</v>
      </c>
      <c r="C370" s="29" t="s">
        <v>4</v>
      </c>
      <c r="D370" s="16" t="s">
        <v>37</v>
      </c>
      <c r="E370" s="17">
        <v>47303.1</v>
      </c>
      <c r="F370" s="84" t="s">
        <v>90</v>
      </c>
      <c r="G370" s="35" t="s">
        <v>91</v>
      </c>
      <c r="H370" s="17">
        <v>10</v>
      </c>
      <c r="I370" s="17">
        <v>4588.4007</v>
      </c>
      <c r="J370" s="17">
        <f>'2017年固定资产折旧表'!K370+I370</f>
        <v>36707.2056</v>
      </c>
      <c r="K370" s="17">
        <f t="shared" si="10"/>
        <v>10595.8944</v>
      </c>
      <c r="L370" s="72">
        <v>0.03</v>
      </c>
      <c r="M370" s="17">
        <f t="shared" si="11"/>
        <v>1419.093</v>
      </c>
      <c r="N370" s="17" t="s">
        <v>92</v>
      </c>
    </row>
    <row r="371" spans="1:14">
      <c r="A371" s="13" t="s">
        <v>739</v>
      </c>
      <c r="B371" s="27" t="s">
        <v>740</v>
      </c>
      <c r="C371" s="29" t="s">
        <v>4</v>
      </c>
      <c r="D371" s="16" t="s">
        <v>37</v>
      </c>
      <c r="E371" s="17">
        <v>18327.4</v>
      </c>
      <c r="F371" s="84" t="s">
        <v>90</v>
      </c>
      <c r="G371" s="35" t="s">
        <v>91</v>
      </c>
      <c r="H371" s="17">
        <v>10</v>
      </c>
      <c r="I371" s="17">
        <v>1777.7578</v>
      </c>
      <c r="J371" s="17">
        <f>'2017年固定资产折旧表'!K371+I371</f>
        <v>14222.0624</v>
      </c>
      <c r="K371" s="17">
        <f t="shared" si="10"/>
        <v>4105.3376</v>
      </c>
      <c r="L371" s="72">
        <v>0.03</v>
      </c>
      <c r="M371" s="17">
        <f t="shared" si="11"/>
        <v>549.822</v>
      </c>
      <c r="N371" s="17" t="s">
        <v>92</v>
      </c>
    </row>
    <row r="372" spans="1:14">
      <c r="A372" s="13" t="s">
        <v>741</v>
      </c>
      <c r="B372" s="27" t="s">
        <v>742</v>
      </c>
      <c r="C372" s="29" t="s">
        <v>4</v>
      </c>
      <c r="D372" s="16" t="s">
        <v>37</v>
      </c>
      <c r="E372" s="17">
        <v>59724</v>
      </c>
      <c r="F372" s="84" t="s">
        <v>90</v>
      </c>
      <c r="G372" s="35" t="s">
        <v>91</v>
      </c>
      <c r="H372" s="17">
        <v>10</v>
      </c>
      <c r="I372" s="17">
        <v>5793.228</v>
      </c>
      <c r="J372" s="17">
        <f>'2017年固定资产折旧表'!K372+I372</f>
        <v>46345.824</v>
      </c>
      <c r="K372" s="17">
        <f t="shared" si="10"/>
        <v>13378.176</v>
      </c>
      <c r="L372" s="72">
        <v>0.03</v>
      </c>
      <c r="M372" s="17">
        <f t="shared" si="11"/>
        <v>1791.72</v>
      </c>
      <c r="N372" s="17" t="s">
        <v>92</v>
      </c>
    </row>
    <row r="373" spans="1:14">
      <c r="A373" s="13" t="s">
        <v>743</v>
      </c>
      <c r="B373" s="27" t="s">
        <v>744</v>
      </c>
      <c r="C373" s="29" t="s">
        <v>4</v>
      </c>
      <c r="D373" s="16" t="s">
        <v>37</v>
      </c>
      <c r="E373" s="17">
        <v>41811</v>
      </c>
      <c r="F373" s="84" t="s">
        <v>90</v>
      </c>
      <c r="G373" s="35" t="s">
        <v>91</v>
      </c>
      <c r="H373" s="17">
        <v>10</v>
      </c>
      <c r="I373" s="17">
        <v>4055.667</v>
      </c>
      <c r="J373" s="17">
        <f>'2017年固定资产折旧表'!K373+I373</f>
        <v>32445.336</v>
      </c>
      <c r="K373" s="17">
        <f t="shared" si="10"/>
        <v>9365.664</v>
      </c>
      <c r="L373" s="72">
        <v>0.03</v>
      </c>
      <c r="M373" s="17">
        <f t="shared" si="11"/>
        <v>1254.33</v>
      </c>
      <c r="N373" s="17" t="s">
        <v>92</v>
      </c>
    </row>
    <row r="374" spans="1:14">
      <c r="A374" s="13" t="s">
        <v>745</v>
      </c>
      <c r="B374" s="27" t="s">
        <v>164</v>
      </c>
      <c r="C374" s="29" t="s">
        <v>4</v>
      </c>
      <c r="D374" s="16" t="s">
        <v>37</v>
      </c>
      <c r="E374" s="17">
        <v>21780</v>
      </c>
      <c r="F374" s="84" t="s">
        <v>90</v>
      </c>
      <c r="G374" s="35" t="s">
        <v>91</v>
      </c>
      <c r="H374" s="17">
        <v>10</v>
      </c>
      <c r="I374" s="17">
        <v>2112.66</v>
      </c>
      <c r="J374" s="17">
        <f>'2017年固定资产折旧表'!K374+I374</f>
        <v>16901.28</v>
      </c>
      <c r="K374" s="17">
        <f t="shared" si="10"/>
        <v>4878.72</v>
      </c>
      <c r="L374" s="72">
        <v>0.03</v>
      </c>
      <c r="M374" s="17">
        <f t="shared" si="11"/>
        <v>653.4</v>
      </c>
      <c r="N374" s="17" t="s">
        <v>92</v>
      </c>
    </row>
    <row r="375" spans="1:14">
      <c r="A375" s="13" t="s">
        <v>746</v>
      </c>
      <c r="B375" s="27" t="s">
        <v>172</v>
      </c>
      <c r="C375" s="29" t="s">
        <v>4</v>
      </c>
      <c r="D375" s="16" t="s">
        <v>37</v>
      </c>
      <c r="E375" s="17">
        <v>25776</v>
      </c>
      <c r="F375" s="84" t="s">
        <v>90</v>
      </c>
      <c r="G375" s="35" t="s">
        <v>91</v>
      </c>
      <c r="H375" s="17">
        <v>10</v>
      </c>
      <c r="I375" s="17">
        <v>2500.272</v>
      </c>
      <c r="J375" s="17">
        <f>'2017年固定资产折旧表'!K375+I375</f>
        <v>20002.176</v>
      </c>
      <c r="K375" s="17">
        <f t="shared" si="10"/>
        <v>5773.824</v>
      </c>
      <c r="L375" s="72">
        <v>0.03</v>
      </c>
      <c r="M375" s="17">
        <f t="shared" si="11"/>
        <v>773.28</v>
      </c>
      <c r="N375" s="17" t="s">
        <v>92</v>
      </c>
    </row>
    <row r="376" spans="1:14">
      <c r="A376" s="13" t="s">
        <v>747</v>
      </c>
      <c r="B376" s="27" t="s">
        <v>166</v>
      </c>
      <c r="C376" s="29" t="s">
        <v>4</v>
      </c>
      <c r="D376" s="16" t="s">
        <v>37</v>
      </c>
      <c r="E376" s="17">
        <v>2080.5</v>
      </c>
      <c r="F376" s="84" t="s">
        <v>90</v>
      </c>
      <c r="G376" s="35" t="s">
        <v>91</v>
      </c>
      <c r="H376" s="17">
        <v>10</v>
      </c>
      <c r="I376" s="17">
        <v>201.8085</v>
      </c>
      <c r="J376" s="17">
        <f>'2017年固定资产折旧表'!K376+I376</f>
        <v>1614.468</v>
      </c>
      <c r="K376" s="17">
        <f t="shared" si="10"/>
        <v>466.032</v>
      </c>
      <c r="L376" s="72">
        <v>0.03</v>
      </c>
      <c r="M376" s="17">
        <f t="shared" si="11"/>
        <v>62.415</v>
      </c>
      <c r="N376" s="17" t="s">
        <v>92</v>
      </c>
    </row>
    <row r="377" spans="1:14">
      <c r="A377" s="13" t="s">
        <v>748</v>
      </c>
      <c r="B377" s="27" t="s">
        <v>168</v>
      </c>
      <c r="C377" s="29" t="s">
        <v>4</v>
      </c>
      <c r="D377" s="16" t="s">
        <v>37</v>
      </c>
      <c r="E377" s="17">
        <v>27202.65</v>
      </c>
      <c r="F377" s="84" t="s">
        <v>90</v>
      </c>
      <c r="G377" s="35" t="s">
        <v>91</v>
      </c>
      <c r="H377" s="17">
        <v>10</v>
      </c>
      <c r="I377" s="17">
        <v>2638.65705</v>
      </c>
      <c r="J377" s="17">
        <f>'2017年固定资产折旧表'!K377+I377</f>
        <v>21109.2564</v>
      </c>
      <c r="K377" s="17">
        <f t="shared" si="10"/>
        <v>6093.3936</v>
      </c>
      <c r="L377" s="72">
        <v>0.03</v>
      </c>
      <c r="M377" s="17">
        <f t="shared" si="11"/>
        <v>816.0795</v>
      </c>
      <c r="N377" s="17" t="s">
        <v>92</v>
      </c>
    </row>
    <row r="378" spans="1:14">
      <c r="A378" s="13" t="s">
        <v>749</v>
      </c>
      <c r="B378" s="27" t="s">
        <v>170</v>
      </c>
      <c r="C378" s="47" t="s">
        <v>4</v>
      </c>
      <c r="D378" s="16" t="s">
        <v>37</v>
      </c>
      <c r="E378" s="17">
        <v>2703.7</v>
      </c>
      <c r="F378" s="84" t="s">
        <v>90</v>
      </c>
      <c r="G378" s="35" t="s">
        <v>91</v>
      </c>
      <c r="H378" s="17">
        <v>10</v>
      </c>
      <c r="I378" s="17">
        <v>262.2589</v>
      </c>
      <c r="J378" s="17">
        <f>'2017年固定资产折旧表'!K378+I378</f>
        <v>2098.0712</v>
      </c>
      <c r="K378" s="17">
        <f t="shared" si="10"/>
        <v>605.6288</v>
      </c>
      <c r="L378" s="72">
        <v>0.03</v>
      </c>
      <c r="M378" s="17">
        <f t="shared" si="11"/>
        <v>81.111</v>
      </c>
      <c r="N378" s="17" t="s">
        <v>92</v>
      </c>
    </row>
    <row r="379" spans="1:14">
      <c r="A379" s="13" t="s">
        <v>750</v>
      </c>
      <c r="B379" s="48" t="s">
        <v>751</v>
      </c>
      <c r="C379" s="49" t="s">
        <v>4</v>
      </c>
      <c r="D379" s="16" t="s">
        <v>44</v>
      </c>
      <c r="E379" s="17">
        <v>520.79</v>
      </c>
      <c r="F379" s="84" t="s">
        <v>90</v>
      </c>
      <c r="G379" s="35" t="s">
        <v>91</v>
      </c>
      <c r="H379" s="17">
        <v>10</v>
      </c>
      <c r="I379" s="17">
        <v>50.51663</v>
      </c>
      <c r="J379" s="17">
        <f>'2017年固定资产折旧表'!K379+I379</f>
        <v>404.13304</v>
      </c>
      <c r="K379" s="17">
        <f t="shared" si="10"/>
        <v>116.65696</v>
      </c>
      <c r="L379" s="72">
        <v>0.03</v>
      </c>
      <c r="M379" s="17">
        <f t="shared" si="11"/>
        <v>15.6237</v>
      </c>
      <c r="N379" s="17" t="s">
        <v>92</v>
      </c>
    </row>
    <row r="380" spans="1:14">
      <c r="A380" s="13" t="s">
        <v>752</v>
      </c>
      <c r="B380" s="48" t="s">
        <v>753</v>
      </c>
      <c r="C380" s="47" t="s">
        <v>2</v>
      </c>
      <c r="D380" s="16" t="s">
        <v>68</v>
      </c>
      <c r="E380" s="17">
        <v>30130</v>
      </c>
      <c r="F380" s="84" t="s">
        <v>90</v>
      </c>
      <c r="G380" s="35" t="s">
        <v>91</v>
      </c>
      <c r="H380" s="17">
        <v>10</v>
      </c>
      <c r="I380" s="17">
        <v>2922.61</v>
      </c>
      <c r="J380" s="17">
        <f>'2017年固定资产折旧表'!K380+I380</f>
        <v>23380.88</v>
      </c>
      <c r="K380" s="17">
        <f t="shared" si="10"/>
        <v>6749.12</v>
      </c>
      <c r="L380" s="72">
        <v>0.03</v>
      </c>
      <c r="M380" s="17">
        <f t="shared" si="11"/>
        <v>903.9</v>
      </c>
      <c r="N380" s="17" t="s">
        <v>92</v>
      </c>
    </row>
    <row r="381" spans="1:14">
      <c r="A381" s="13" t="s">
        <v>754</v>
      </c>
      <c r="B381" s="48" t="s">
        <v>755</v>
      </c>
      <c r="C381" s="47" t="s">
        <v>4</v>
      </c>
      <c r="D381" s="16" t="s">
        <v>48</v>
      </c>
      <c r="E381" s="17">
        <v>17360</v>
      </c>
      <c r="F381" s="84" t="s">
        <v>90</v>
      </c>
      <c r="G381" s="35" t="s">
        <v>91</v>
      </c>
      <c r="H381" s="17">
        <v>10</v>
      </c>
      <c r="I381" s="17">
        <v>1683.92</v>
      </c>
      <c r="J381" s="17">
        <f>'2017年固定资产折旧表'!K381+I381</f>
        <v>13471.36</v>
      </c>
      <c r="K381" s="17">
        <f t="shared" si="10"/>
        <v>3888.64</v>
      </c>
      <c r="L381" s="72">
        <v>0.03</v>
      </c>
      <c r="M381" s="17">
        <f t="shared" si="11"/>
        <v>520.8</v>
      </c>
      <c r="N381" s="17" t="s">
        <v>92</v>
      </c>
    </row>
    <row r="382" spans="1:14">
      <c r="A382" s="13" t="s">
        <v>756</v>
      </c>
      <c r="B382" s="48" t="s">
        <v>757</v>
      </c>
      <c r="C382" s="29" t="s">
        <v>0</v>
      </c>
      <c r="D382" s="16" t="s">
        <v>11</v>
      </c>
      <c r="E382" s="17">
        <v>12050028.15</v>
      </c>
      <c r="F382" s="84" t="s">
        <v>90</v>
      </c>
      <c r="G382" s="35" t="s">
        <v>91</v>
      </c>
      <c r="H382" s="17">
        <v>20</v>
      </c>
      <c r="I382" s="17">
        <v>584426.365275</v>
      </c>
      <c r="J382" s="17">
        <f>'2017年固定资产折旧表'!K382+I382</f>
        <v>4675410.9222</v>
      </c>
      <c r="K382" s="17">
        <f t="shared" si="10"/>
        <v>7374617.2278</v>
      </c>
      <c r="L382" s="72">
        <v>0.03</v>
      </c>
      <c r="M382" s="17">
        <f t="shared" si="11"/>
        <v>361500.8445</v>
      </c>
      <c r="N382" s="17" t="s">
        <v>92</v>
      </c>
    </row>
    <row r="383" spans="1:14">
      <c r="A383" s="13" t="s">
        <v>758</v>
      </c>
      <c r="B383" s="48" t="s">
        <v>759</v>
      </c>
      <c r="C383" s="47" t="s">
        <v>1</v>
      </c>
      <c r="D383" s="16" t="s">
        <v>12</v>
      </c>
      <c r="E383" s="17">
        <v>462324.37</v>
      </c>
      <c r="F383" s="84" t="s">
        <v>90</v>
      </c>
      <c r="G383" s="35" t="s">
        <v>91</v>
      </c>
      <c r="H383" s="17">
        <v>20</v>
      </c>
      <c r="I383" s="17">
        <v>22422.731945</v>
      </c>
      <c r="J383" s="17">
        <f>'2017年固定资产折旧表'!K383+I383</f>
        <v>179381.85556</v>
      </c>
      <c r="K383" s="17">
        <f t="shared" si="10"/>
        <v>282942.51444</v>
      </c>
      <c r="L383" s="72">
        <v>0.03</v>
      </c>
      <c r="M383" s="17">
        <f t="shared" si="11"/>
        <v>13869.7311</v>
      </c>
      <c r="N383" s="17" t="s">
        <v>92</v>
      </c>
    </row>
    <row r="384" spans="1:14">
      <c r="A384" s="13" t="s">
        <v>760</v>
      </c>
      <c r="B384" s="48" t="s">
        <v>761</v>
      </c>
      <c r="C384" s="49" t="s">
        <v>1</v>
      </c>
      <c r="D384" s="16" t="s">
        <v>34</v>
      </c>
      <c r="E384" s="17">
        <v>197737.01</v>
      </c>
      <c r="F384" s="84" t="s">
        <v>90</v>
      </c>
      <c r="G384" s="35" t="s">
        <v>91</v>
      </c>
      <c r="H384" s="17">
        <v>20</v>
      </c>
      <c r="I384" s="17">
        <v>9590.244985</v>
      </c>
      <c r="J384" s="17">
        <f>'2017年固定资产折旧表'!K384+I384</f>
        <v>76721.95988</v>
      </c>
      <c r="K384" s="17">
        <f t="shared" si="10"/>
        <v>121015.05012</v>
      </c>
      <c r="L384" s="72">
        <v>0.03</v>
      </c>
      <c r="M384" s="17">
        <f t="shared" si="11"/>
        <v>5932.1103</v>
      </c>
      <c r="N384" s="17" t="s">
        <v>92</v>
      </c>
    </row>
    <row r="385" spans="1:14">
      <c r="A385" s="13" t="s">
        <v>762</v>
      </c>
      <c r="B385" s="48" t="s">
        <v>763</v>
      </c>
      <c r="C385" s="29" t="s">
        <v>1</v>
      </c>
      <c r="D385" s="16" t="s">
        <v>12</v>
      </c>
      <c r="E385" s="17">
        <v>425182.91</v>
      </c>
      <c r="F385" s="84" t="s">
        <v>90</v>
      </c>
      <c r="G385" s="35" t="s">
        <v>91</v>
      </c>
      <c r="H385" s="17">
        <v>20</v>
      </c>
      <c r="I385" s="17">
        <v>20621.371135</v>
      </c>
      <c r="J385" s="17">
        <f>'2017年固定资产折旧表'!K385+I385</f>
        <v>164970.96908</v>
      </c>
      <c r="K385" s="17">
        <f t="shared" si="10"/>
        <v>260211.94092</v>
      </c>
      <c r="L385" s="72">
        <v>0.03</v>
      </c>
      <c r="M385" s="17">
        <f t="shared" si="11"/>
        <v>12755.4873</v>
      </c>
      <c r="N385" s="17" t="s">
        <v>92</v>
      </c>
    </row>
    <row r="386" spans="1:14">
      <c r="A386" s="13" t="s">
        <v>764</v>
      </c>
      <c r="B386" s="48" t="s">
        <v>765</v>
      </c>
      <c r="C386" s="47" t="s">
        <v>1</v>
      </c>
      <c r="D386" s="16" t="s">
        <v>12</v>
      </c>
      <c r="E386" s="17">
        <v>27147.76</v>
      </c>
      <c r="F386" s="84" t="s">
        <v>90</v>
      </c>
      <c r="G386" s="35" t="s">
        <v>91</v>
      </c>
      <c r="H386" s="17">
        <v>20</v>
      </c>
      <c r="I386" s="17">
        <v>1316.66636</v>
      </c>
      <c r="J386" s="17">
        <f>'2017年固定资产折旧表'!K386+I386</f>
        <v>10533.33088</v>
      </c>
      <c r="K386" s="17">
        <f t="shared" si="10"/>
        <v>16614.42912</v>
      </c>
      <c r="L386" s="72">
        <v>0.03</v>
      </c>
      <c r="M386" s="17">
        <f t="shared" si="11"/>
        <v>814.4328</v>
      </c>
      <c r="N386" s="17" t="s">
        <v>92</v>
      </c>
    </row>
    <row r="387" spans="1:14">
      <c r="A387" s="13" t="s">
        <v>766</v>
      </c>
      <c r="B387" s="48" t="s">
        <v>767</v>
      </c>
      <c r="C387" s="49" t="s">
        <v>1</v>
      </c>
      <c r="D387" s="16" t="s">
        <v>23</v>
      </c>
      <c r="E387" s="17">
        <v>1633200</v>
      </c>
      <c r="F387" s="84" t="s">
        <v>90</v>
      </c>
      <c r="G387" s="35" t="s">
        <v>91</v>
      </c>
      <c r="H387" s="17">
        <v>20</v>
      </c>
      <c r="I387" s="17">
        <v>79210.2</v>
      </c>
      <c r="J387" s="17">
        <f>'2017年固定资产折旧表'!K387+I387</f>
        <v>633681.6</v>
      </c>
      <c r="K387" s="17">
        <f t="shared" si="10"/>
        <v>999518.4</v>
      </c>
      <c r="L387" s="72">
        <v>0.03</v>
      </c>
      <c r="M387" s="17">
        <f t="shared" si="11"/>
        <v>48996</v>
      </c>
      <c r="N387" s="17" t="s">
        <v>92</v>
      </c>
    </row>
    <row r="388" spans="1:14">
      <c r="A388" s="13" t="s">
        <v>768</v>
      </c>
      <c r="B388" s="48" t="s">
        <v>769</v>
      </c>
      <c r="C388" s="29" t="s">
        <v>1</v>
      </c>
      <c r="D388" s="16" t="s">
        <v>23</v>
      </c>
      <c r="E388" s="17">
        <v>506705.27</v>
      </c>
      <c r="F388" s="84" t="s">
        <v>90</v>
      </c>
      <c r="G388" s="35" t="s">
        <v>91</v>
      </c>
      <c r="H388" s="17">
        <v>20</v>
      </c>
      <c r="I388" s="17">
        <v>24575.205595</v>
      </c>
      <c r="J388" s="17">
        <f>'2017年固定资产折旧表'!K388+I388</f>
        <v>196601.64476</v>
      </c>
      <c r="K388" s="17">
        <f t="shared" si="10"/>
        <v>310103.62524</v>
      </c>
      <c r="L388" s="72">
        <v>0.03</v>
      </c>
      <c r="M388" s="17">
        <f t="shared" si="11"/>
        <v>15201.1581</v>
      </c>
      <c r="N388" s="17" t="s">
        <v>92</v>
      </c>
    </row>
    <row r="389" spans="1:14">
      <c r="A389" s="13" t="s">
        <v>770</v>
      </c>
      <c r="B389" s="48" t="s">
        <v>771</v>
      </c>
      <c r="C389" s="47" t="s">
        <v>4</v>
      </c>
      <c r="D389" s="16" t="s">
        <v>44</v>
      </c>
      <c r="E389" s="17">
        <v>530000</v>
      </c>
      <c r="F389" s="84" t="s">
        <v>90</v>
      </c>
      <c r="G389" s="35" t="s">
        <v>91</v>
      </c>
      <c r="H389" s="17">
        <v>10</v>
      </c>
      <c r="I389" s="17">
        <v>51410</v>
      </c>
      <c r="J389" s="17">
        <f>'2017年固定资产折旧表'!K389+I389</f>
        <v>411280</v>
      </c>
      <c r="K389" s="17">
        <f t="shared" ref="K389:K393" si="12">E389-J389</f>
        <v>118720</v>
      </c>
      <c r="L389" s="72">
        <v>0.03</v>
      </c>
      <c r="M389" s="17">
        <f t="shared" ref="M389:M427" si="13">E389*L389</f>
        <v>15900</v>
      </c>
      <c r="N389" s="17" t="s">
        <v>92</v>
      </c>
    </row>
    <row r="390" spans="1:14">
      <c r="A390" s="13" t="s">
        <v>772</v>
      </c>
      <c r="B390" s="48" t="s">
        <v>773</v>
      </c>
      <c r="C390" s="49" t="s">
        <v>5</v>
      </c>
      <c r="D390" s="16" t="s">
        <v>45</v>
      </c>
      <c r="E390" s="17">
        <v>334970</v>
      </c>
      <c r="F390" s="84" t="s">
        <v>90</v>
      </c>
      <c r="G390" s="35" t="s">
        <v>91</v>
      </c>
      <c r="H390" s="17">
        <v>10</v>
      </c>
      <c r="I390" s="17">
        <v>32492.09</v>
      </c>
      <c r="J390" s="17">
        <f>'2017年固定资产折旧表'!K390+I390</f>
        <v>259936.72</v>
      </c>
      <c r="K390" s="17">
        <f t="shared" si="12"/>
        <v>75033.28</v>
      </c>
      <c r="L390" s="72">
        <v>0.03</v>
      </c>
      <c r="M390" s="17">
        <f t="shared" si="13"/>
        <v>10049.1</v>
      </c>
      <c r="N390" s="17" t="s">
        <v>92</v>
      </c>
    </row>
    <row r="391" spans="1:14">
      <c r="A391" s="13" t="s">
        <v>774</v>
      </c>
      <c r="B391" s="48" t="s">
        <v>775</v>
      </c>
      <c r="C391" s="29" t="s">
        <v>1</v>
      </c>
      <c r="D391" s="16" t="s">
        <v>12</v>
      </c>
      <c r="E391" s="17">
        <v>535950.98</v>
      </c>
      <c r="F391" s="84" t="s">
        <v>90</v>
      </c>
      <c r="G391" s="35" t="s">
        <v>91</v>
      </c>
      <c r="H391" s="17">
        <v>20</v>
      </c>
      <c r="I391" s="17">
        <v>25993.62253</v>
      </c>
      <c r="J391" s="17">
        <f>'2017年固定资产折旧表'!K391+I391</f>
        <v>207948.98024</v>
      </c>
      <c r="K391" s="17">
        <f t="shared" si="12"/>
        <v>328001.99976</v>
      </c>
      <c r="L391" s="72">
        <v>0.03</v>
      </c>
      <c r="M391" s="17">
        <f t="shared" si="13"/>
        <v>16078.5294</v>
      </c>
      <c r="N391" s="17" t="s">
        <v>92</v>
      </c>
    </row>
    <row r="392" spans="1:14">
      <c r="A392" s="13" t="s">
        <v>776</v>
      </c>
      <c r="B392" s="48" t="s">
        <v>777</v>
      </c>
      <c r="C392" s="47" t="s">
        <v>3</v>
      </c>
      <c r="D392" s="16" t="s">
        <v>47</v>
      </c>
      <c r="E392" s="17">
        <v>6594.5</v>
      </c>
      <c r="F392" s="84" t="s">
        <v>90</v>
      </c>
      <c r="G392" s="35" t="s">
        <v>91</v>
      </c>
      <c r="H392" s="17">
        <v>10</v>
      </c>
      <c r="I392" s="17">
        <v>639.6665</v>
      </c>
      <c r="J392" s="17">
        <f>'2017年固定资产折旧表'!K392+I392</f>
        <v>5117.332</v>
      </c>
      <c r="K392" s="17">
        <f t="shared" si="12"/>
        <v>1477.168</v>
      </c>
      <c r="L392" s="72">
        <v>0.03</v>
      </c>
      <c r="M392" s="17">
        <f t="shared" si="13"/>
        <v>197.835</v>
      </c>
      <c r="N392" s="17" t="s">
        <v>92</v>
      </c>
    </row>
    <row r="393" s="92" customFormat="1" spans="1:14">
      <c r="A393" s="13" t="s">
        <v>778</v>
      </c>
      <c r="B393" s="48" t="s">
        <v>779</v>
      </c>
      <c r="C393" s="49" t="s">
        <v>3</v>
      </c>
      <c r="D393" s="16" t="s">
        <v>14</v>
      </c>
      <c r="E393" s="17">
        <v>55000</v>
      </c>
      <c r="F393" s="84" t="s">
        <v>90</v>
      </c>
      <c r="G393" s="35" t="s">
        <v>91</v>
      </c>
      <c r="H393" s="17">
        <v>10</v>
      </c>
      <c r="I393" s="17">
        <v>5335</v>
      </c>
      <c r="J393" s="17">
        <f>'2017年固定资产折旧表'!K393+I393</f>
        <v>42680</v>
      </c>
      <c r="K393" s="17">
        <f t="shared" si="12"/>
        <v>12320</v>
      </c>
      <c r="L393" s="72">
        <v>0.03</v>
      </c>
      <c r="M393" s="17">
        <f t="shared" si="13"/>
        <v>1650</v>
      </c>
      <c r="N393" s="17" t="s">
        <v>92</v>
      </c>
    </row>
    <row r="394" s="92" customFormat="1" spans="1:14">
      <c r="A394" s="13" t="s">
        <v>780</v>
      </c>
      <c r="B394" s="48" t="s">
        <v>781</v>
      </c>
      <c r="C394" s="49" t="s">
        <v>10</v>
      </c>
      <c r="D394" s="49" t="s">
        <v>32</v>
      </c>
      <c r="E394" s="17">
        <v>3800</v>
      </c>
      <c r="F394" s="84" t="s">
        <v>90</v>
      </c>
      <c r="G394" s="35" t="s">
        <v>782</v>
      </c>
      <c r="H394" s="17">
        <f>60/12</f>
        <v>5</v>
      </c>
      <c r="I394" s="17"/>
      <c r="J394" s="17">
        <f>'2017年固定资产折旧表'!K394+I394</f>
        <v>3610</v>
      </c>
      <c r="K394" s="17">
        <f t="shared" ref="K394:K427" si="14">E394-J394</f>
        <v>190</v>
      </c>
      <c r="L394" s="72">
        <v>0.05</v>
      </c>
      <c r="M394" s="17">
        <f t="shared" si="13"/>
        <v>190</v>
      </c>
      <c r="N394" s="17" t="s">
        <v>783</v>
      </c>
    </row>
    <row r="395" s="92" customFormat="1" spans="1:14">
      <c r="A395" s="13" t="s">
        <v>784</v>
      </c>
      <c r="B395" s="48" t="s">
        <v>785</v>
      </c>
      <c r="C395" s="49" t="s">
        <v>10</v>
      </c>
      <c r="D395" s="49" t="s">
        <v>32</v>
      </c>
      <c r="E395" s="17">
        <v>563.11</v>
      </c>
      <c r="F395" s="84" t="s">
        <v>90</v>
      </c>
      <c r="G395" s="35" t="s">
        <v>786</v>
      </c>
      <c r="H395" s="17">
        <f t="shared" ref="H395:H407" si="15">60/12</f>
        <v>5</v>
      </c>
      <c r="I395" s="17">
        <v>107.04</v>
      </c>
      <c r="J395" s="17">
        <f>'2017年固定资产折旧表'!K395+I395</f>
        <v>178.4</v>
      </c>
      <c r="K395" s="17">
        <f t="shared" si="14"/>
        <v>384.71</v>
      </c>
      <c r="L395" s="72">
        <v>0.05</v>
      </c>
      <c r="M395" s="17">
        <f t="shared" si="13"/>
        <v>28.1555</v>
      </c>
      <c r="N395" s="17" t="s">
        <v>783</v>
      </c>
    </row>
    <row r="396" s="92" customFormat="1" spans="1:14">
      <c r="A396" s="13" t="s">
        <v>787</v>
      </c>
      <c r="B396" s="48" t="s">
        <v>785</v>
      </c>
      <c r="C396" s="49" t="s">
        <v>10</v>
      </c>
      <c r="D396" s="49" t="s">
        <v>32</v>
      </c>
      <c r="E396" s="17">
        <v>563.11</v>
      </c>
      <c r="F396" s="84" t="s">
        <v>90</v>
      </c>
      <c r="G396" s="35" t="s">
        <v>786</v>
      </c>
      <c r="H396" s="17">
        <f t="shared" si="15"/>
        <v>5</v>
      </c>
      <c r="I396" s="17">
        <v>107.04</v>
      </c>
      <c r="J396" s="17">
        <f>'2017年固定资产折旧表'!K396+I396</f>
        <v>178.4</v>
      </c>
      <c r="K396" s="17">
        <f t="shared" si="14"/>
        <v>384.71</v>
      </c>
      <c r="L396" s="72">
        <v>0.05</v>
      </c>
      <c r="M396" s="17">
        <f t="shared" si="13"/>
        <v>28.1555</v>
      </c>
      <c r="N396" s="17" t="s">
        <v>783</v>
      </c>
    </row>
    <row r="397" s="92" customFormat="1" spans="1:14">
      <c r="A397" s="13" t="s">
        <v>788</v>
      </c>
      <c r="B397" s="48" t="s">
        <v>785</v>
      </c>
      <c r="C397" s="49" t="s">
        <v>10</v>
      </c>
      <c r="D397" s="49" t="s">
        <v>32</v>
      </c>
      <c r="E397" s="17">
        <v>563.1</v>
      </c>
      <c r="F397" s="84" t="s">
        <v>90</v>
      </c>
      <c r="G397" s="35" t="s">
        <v>786</v>
      </c>
      <c r="H397" s="17">
        <f t="shared" si="15"/>
        <v>5</v>
      </c>
      <c r="I397" s="17">
        <v>107.04</v>
      </c>
      <c r="J397" s="17">
        <f>'2017年固定资产折旧表'!K397+I397</f>
        <v>178.4</v>
      </c>
      <c r="K397" s="17">
        <f t="shared" si="14"/>
        <v>384.7</v>
      </c>
      <c r="L397" s="72">
        <v>0.05</v>
      </c>
      <c r="M397" s="17">
        <f t="shared" si="13"/>
        <v>28.155</v>
      </c>
      <c r="N397" s="17" t="s">
        <v>783</v>
      </c>
    </row>
    <row r="398" s="92" customFormat="1" spans="1:14">
      <c r="A398" s="13" t="s">
        <v>789</v>
      </c>
      <c r="B398" s="48" t="s">
        <v>785</v>
      </c>
      <c r="C398" s="49" t="s">
        <v>10</v>
      </c>
      <c r="D398" s="49" t="s">
        <v>32</v>
      </c>
      <c r="E398" s="17">
        <v>563.11</v>
      </c>
      <c r="F398" s="84" t="s">
        <v>90</v>
      </c>
      <c r="G398" s="35" t="s">
        <v>786</v>
      </c>
      <c r="H398" s="17">
        <f t="shared" si="15"/>
        <v>5</v>
      </c>
      <c r="I398" s="17">
        <v>107.04</v>
      </c>
      <c r="J398" s="17">
        <f>'2017年固定资产折旧表'!K398+I398</f>
        <v>178.4</v>
      </c>
      <c r="K398" s="17">
        <f t="shared" si="14"/>
        <v>384.71</v>
      </c>
      <c r="L398" s="72">
        <v>0.05</v>
      </c>
      <c r="M398" s="17">
        <f t="shared" si="13"/>
        <v>28.1555</v>
      </c>
      <c r="N398" s="17" t="s">
        <v>783</v>
      </c>
    </row>
    <row r="399" s="92" customFormat="1" spans="1:14">
      <c r="A399" s="13" t="s">
        <v>790</v>
      </c>
      <c r="B399" s="48" t="s">
        <v>791</v>
      </c>
      <c r="C399" s="49" t="s">
        <v>10</v>
      </c>
      <c r="D399" s="49" t="s">
        <v>21</v>
      </c>
      <c r="E399" s="17">
        <v>12500</v>
      </c>
      <c r="F399" s="84" t="s">
        <v>90</v>
      </c>
      <c r="G399" s="35" t="s">
        <v>792</v>
      </c>
      <c r="H399" s="17">
        <f t="shared" si="15"/>
        <v>5</v>
      </c>
      <c r="I399" s="17"/>
      <c r="J399" s="17">
        <f>'2017年固定资产折旧表'!K399+I399</f>
        <v>11875</v>
      </c>
      <c r="K399" s="17">
        <f t="shared" si="14"/>
        <v>625</v>
      </c>
      <c r="L399" s="72">
        <v>0.05</v>
      </c>
      <c r="M399" s="17">
        <f t="shared" si="13"/>
        <v>625</v>
      </c>
      <c r="N399" s="17" t="s">
        <v>783</v>
      </c>
    </row>
    <row r="400" s="92" customFormat="1" spans="1:14">
      <c r="A400" s="13" t="s">
        <v>793</v>
      </c>
      <c r="B400" s="48" t="s">
        <v>794</v>
      </c>
      <c r="C400" s="49" t="s">
        <v>10</v>
      </c>
      <c r="D400" s="49" t="s">
        <v>32</v>
      </c>
      <c r="E400" s="17">
        <v>1599</v>
      </c>
      <c r="F400" s="84" t="s">
        <v>90</v>
      </c>
      <c r="G400" s="35" t="s">
        <v>795</v>
      </c>
      <c r="H400" s="17">
        <f t="shared" si="15"/>
        <v>5</v>
      </c>
      <c r="I400" s="17"/>
      <c r="J400" s="17">
        <f>'2017年固定资产折旧表'!K400+I400</f>
        <v>1519.05</v>
      </c>
      <c r="K400" s="17">
        <f t="shared" si="14"/>
        <v>79.95</v>
      </c>
      <c r="L400" s="72">
        <v>0.05</v>
      </c>
      <c r="M400" s="17">
        <f t="shared" si="13"/>
        <v>79.95</v>
      </c>
      <c r="N400" s="17" t="s">
        <v>783</v>
      </c>
    </row>
    <row r="401" s="92" customFormat="1" spans="1:14">
      <c r="A401" s="13" t="s">
        <v>796</v>
      </c>
      <c r="B401" s="48" t="s">
        <v>797</v>
      </c>
      <c r="C401" s="49" t="s">
        <v>10</v>
      </c>
      <c r="D401" s="49" t="s">
        <v>21</v>
      </c>
      <c r="E401" s="17">
        <v>3990</v>
      </c>
      <c r="F401" s="84" t="s">
        <v>90</v>
      </c>
      <c r="G401" s="35" t="s">
        <v>795</v>
      </c>
      <c r="H401" s="17">
        <f t="shared" si="15"/>
        <v>5</v>
      </c>
      <c r="I401" s="17"/>
      <c r="J401" s="17">
        <f>'2017年固定资产折旧表'!K401+I401</f>
        <v>3790.5</v>
      </c>
      <c r="K401" s="17">
        <f t="shared" si="14"/>
        <v>199.5</v>
      </c>
      <c r="L401" s="72">
        <v>0.05</v>
      </c>
      <c r="M401" s="17">
        <f t="shared" si="13"/>
        <v>199.5</v>
      </c>
      <c r="N401" s="17" t="s">
        <v>783</v>
      </c>
    </row>
    <row r="402" s="92" customFormat="1" spans="1:14">
      <c r="A402" s="13" t="s">
        <v>798</v>
      </c>
      <c r="B402" s="48" t="s">
        <v>799</v>
      </c>
      <c r="C402" s="49" t="s">
        <v>10</v>
      </c>
      <c r="D402" s="49" t="s">
        <v>21</v>
      </c>
      <c r="E402" s="17">
        <v>1600</v>
      </c>
      <c r="F402" s="84" t="s">
        <v>90</v>
      </c>
      <c r="G402" s="35" t="s">
        <v>795</v>
      </c>
      <c r="H402" s="17">
        <f t="shared" si="15"/>
        <v>5</v>
      </c>
      <c r="I402" s="17"/>
      <c r="J402" s="17">
        <f>'2017年固定资产折旧表'!K402+I402</f>
        <v>1520</v>
      </c>
      <c r="K402" s="17">
        <f t="shared" si="14"/>
        <v>80</v>
      </c>
      <c r="L402" s="72">
        <v>0.05</v>
      </c>
      <c r="M402" s="17">
        <f t="shared" si="13"/>
        <v>80</v>
      </c>
      <c r="N402" s="17" t="s">
        <v>783</v>
      </c>
    </row>
    <row r="403" s="92" customFormat="1" spans="1:14">
      <c r="A403" s="13" t="s">
        <v>800</v>
      </c>
      <c r="B403" s="48" t="s">
        <v>801</v>
      </c>
      <c r="C403" s="49" t="s">
        <v>10</v>
      </c>
      <c r="D403" s="49" t="s">
        <v>21</v>
      </c>
      <c r="E403" s="17">
        <v>1160</v>
      </c>
      <c r="F403" s="84" t="s">
        <v>90</v>
      </c>
      <c r="G403" s="35" t="s">
        <v>802</v>
      </c>
      <c r="H403" s="17">
        <f t="shared" si="15"/>
        <v>5</v>
      </c>
      <c r="I403" s="17">
        <v>220.44</v>
      </c>
      <c r="J403" s="17">
        <f>'2017年固定资产折旧表'!K403+I403</f>
        <v>991.98</v>
      </c>
      <c r="K403" s="17">
        <f t="shared" si="14"/>
        <v>168.02</v>
      </c>
      <c r="L403" s="72">
        <v>0.05</v>
      </c>
      <c r="M403" s="17">
        <f t="shared" si="13"/>
        <v>58</v>
      </c>
      <c r="N403" s="17" t="s">
        <v>783</v>
      </c>
    </row>
    <row r="404" s="92" customFormat="1" spans="1:14">
      <c r="A404" s="13" t="s">
        <v>803</v>
      </c>
      <c r="B404" s="48" t="s">
        <v>804</v>
      </c>
      <c r="C404" s="49" t="s">
        <v>10</v>
      </c>
      <c r="D404" s="49" t="s">
        <v>21</v>
      </c>
      <c r="E404" s="17">
        <v>3900</v>
      </c>
      <c r="F404" s="84" t="s">
        <v>90</v>
      </c>
      <c r="G404" s="35" t="s">
        <v>805</v>
      </c>
      <c r="H404" s="17">
        <f t="shared" si="15"/>
        <v>5</v>
      </c>
      <c r="I404" s="17">
        <v>741</v>
      </c>
      <c r="J404" s="17">
        <f>'2017年固定资产折旧表'!K404+I404</f>
        <v>2655.25</v>
      </c>
      <c r="K404" s="17">
        <f t="shared" si="14"/>
        <v>1244.75</v>
      </c>
      <c r="L404" s="72">
        <v>0.05</v>
      </c>
      <c r="M404" s="17">
        <f t="shared" si="13"/>
        <v>195</v>
      </c>
      <c r="N404" s="17" t="s">
        <v>783</v>
      </c>
    </row>
    <row r="405" s="92" customFormat="1" spans="1:14">
      <c r="A405" s="13" t="s">
        <v>806</v>
      </c>
      <c r="B405" s="48" t="s">
        <v>807</v>
      </c>
      <c r="C405" s="49" t="s">
        <v>10</v>
      </c>
      <c r="D405" s="49" t="s">
        <v>32</v>
      </c>
      <c r="E405" s="17">
        <v>1480</v>
      </c>
      <c r="F405" s="84" t="s">
        <v>90</v>
      </c>
      <c r="G405" s="35" t="s">
        <v>805</v>
      </c>
      <c r="H405" s="17">
        <f t="shared" si="15"/>
        <v>5</v>
      </c>
      <c r="I405" s="17">
        <v>281.16</v>
      </c>
      <c r="J405" s="17">
        <f>'2017年固定资产折旧表'!K405+I405</f>
        <v>1007.49</v>
      </c>
      <c r="K405" s="17">
        <f t="shared" si="14"/>
        <v>472.51</v>
      </c>
      <c r="L405" s="72">
        <v>0.05</v>
      </c>
      <c r="M405" s="17">
        <f t="shared" si="13"/>
        <v>74</v>
      </c>
      <c r="N405" s="17" t="s">
        <v>783</v>
      </c>
    </row>
    <row r="406" s="92" customFormat="1" spans="1:14">
      <c r="A406" s="13" t="s">
        <v>808</v>
      </c>
      <c r="B406" s="48" t="s">
        <v>809</v>
      </c>
      <c r="C406" s="49" t="s">
        <v>10</v>
      </c>
      <c r="D406" s="49" t="s">
        <v>21</v>
      </c>
      <c r="E406" s="17">
        <v>4029.13</v>
      </c>
      <c r="F406" s="84" t="s">
        <v>90</v>
      </c>
      <c r="G406" s="35" t="s">
        <v>810</v>
      </c>
      <c r="H406" s="17">
        <f t="shared" si="15"/>
        <v>5</v>
      </c>
      <c r="I406" s="17">
        <v>765.48</v>
      </c>
      <c r="J406" s="17">
        <f>'2017年固定资产折旧表'!K406+I406</f>
        <v>1275.8</v>
      </c>
      <c r="K406" s="17">
        <f t="shared" si="14"/>
        <v>2753.33</v>
      </c>
      <c r="L406" s="72">
        <v>0.05</v>
      </c>
      <c r="M406" s="17">
        <f t="shared" si="13"/>
        <v>201.4565</v>
      </c>
      <c r="N406" s="17" t="s">
        <v>783</v>
      </c>
    </row>
    <row r="407" s="92" customFormat="1" spans="1:14">
      <c r="A407" s="13" t="s">
        <v>811</v>
      </c>
      <c r="B407" s="48" t="s">
        <v>812</v>
      </c>
      <c r="C407" s="49" t="s">
        <v>10</v>
      </c>
      <c r="D407" s="49" t="s">
        <v>21</v>
      </c>
      <c r="E407" s="17">
        <v>3262.14</v>
      </c>
      <c r="F407" s="84" t="s">
        <v>90</v>
      </c>
      <c r="G407" s="35" t="s">
        <v>810</v>
      </c>
      <c r="H407" s="17">
        <f t="shared" si="15"/>
        <v>5</v>
      </c>
      <c r="I407" s="17">
        <v>619.8</v>
      </c>
      <c r="J407" s="17">
        <f>'2017年固定资产折旧表'!K407+I407</f>
        <v>1033</v>
      </c>
      <c r="K407" s="17">
        <f t="shared" si="14"/>
        <v>2229.14</v>
      </c>
      <c r="L407" s="72">
        <v>0.05</v>
      </c>
      <c r="M407" s="17">
        <f t="shared" si="13"/>
        <v>163.107</v>
      </c>
      <c r="N407" s="17" t="s">
        <v>783</v>
      </c>
    </row>
    <row r="408" s="92" customFormat="1" spans="1:14">
      <c r="A408" s="13" t="s">
        <v>813</v>
      </c>
      <c r="B408" s="48" t="s">
        <v>814</v>
      </c>
      <c r="C408" s="49" t="s">
        <v>2</v>
      </c>
      <c r="D408" s="49" t="s">
        <v>24</v>
      </c>
      <c r="E408" s="17">
        <v>84680</v>
      </c>
      <c r="F408" s="84" t="s">
        <v>90</v>
      </c>
      <c r="G408" s="35" t="s">
        <v>815</v>
      </c>
      <c r="H408" s="17">
        <f>120/12</f>
        <v>10</v>
      </c>
      <c r="I408" s="17">
        <v>8044.56</v>
      </c>
      <c r="J408" s="17">
        <f>'2017年固定资产折旧表'!K408+I408</f>
        <v>33519</v>
      </c>
      <c r="K408" s="17">
        <f t="shared" si="14"/>
        <v>51161</v>
      </c>
      <c r="L408" s="72">
        <v>0.05</v>
      </c>
      <c r="M408" s="17">
        <f t="shared" si="13"/>
        <v>4234</v>
      </c>
      <c r="N408" s="17" t="s">
        <v>783</v>
      </c>
    </row>
    <row r="409" s="92" customFormat="1" spans="1:14">
      <c r="A409" s="13" t="s">
        <v>816</v>
      </c>
      <c r="B409" s="48" t="s">
        <v>814</v>
      </c>
      <c r="C409" s="49" t="s">
        <v>2</v>
      </c>
      <c r="D409" s="49" t="s">
        <v>24</v>
      </c>
      <c r="E409" s="17">
        <v>84680</v>
      </c>
      <c r="F409" s="84" t="s">
        <v>90</v>
      </c>
      <c r="G409" s="35" t="s">
        <v>815</v>
      </c>
      <c r="H409" s="17">
        <f>120/12</f>
        <v>10</v>
      </c>
      <c r="I409" s="17">
        <v>8044.56</v>
      </c>
      <c r="J409" s="17">
        <f>'2017年固定资产折旧表'!K409+I409</f>
        <v>33519</v>
      </c>
      <c r="K409" s="17">
        <f t="shared" si="14"/>
        <v>51161</v>
      </c>
      <c r="L409" s="72">
        <v>0.05</v>
      </c>
      <c r="M409" s="17">
        <f t="shared" si="13"/>
        <v>4234</v>
      </c>
      <c r="N409" s="17" t="s">
        <v>783</v>
      </c>
    </row>
    <row r="410" s="92" customFormat="1" spans="1:14">
      <c r="A410" s="13" t="s">
        <v>817</v>
      </c>
      <c r="B410" s="48" t="s">
        <v>818</v>
      </c>
      <c r="C410" s="49" t="s">
        <v>4</v>
      </c>
      <c r="D410" s="49" t="s">
        <v>48</v>
      </c>
      <c r="E410" s="17">
        <v>4750</v>
      </c>
      <c r="F410" s="84" t="s">
        <v>90</v>
      </c>
      <c r="G410" s="35" t="s">
        <v>819</v>
      </c>
      <c r="H410" s="17">
        <f>60/12</f>
        <v>5</v>
      </c>
      <c r="I410" s="17"/>
      <c r="J410" s="17">
        <f>'2017年固定资产折旧表'!K410+I410</f>
        <v>4512.5</v>
      </c>
      <c r="K410" s="17">
        <f t="shared" si="14"/>
        <v>237.5</v>
      </c>
      <c r="L410" s="72">
        <v>0.05</v>
      </c>
      <c r="M410" s="17">
        <f t="shared" si="13"/>
        <v>237.5</v>
      </c>
      <c r="N410" s="17" t="s">
        <v>783</v>
      </c>
    </row>
    <row r="411" s="92" customFormat="1" spans="1:14">
      <c r="A411" s="13" t="s">
        <v>820</v>
      </c>
      <c r="B411" s="48" t="s">
        <v>821</v>
      </c>
      <c r="C411" s="49" t="s">
        <v>4</v>
      </c>
      <c r="D411" s="49" t="s">
        <v>48</v>
      </c>
      <c r="E411" s="17">
        <v>4900</v>
      </c>
      <c r="F411" s="84" t="s">
        <v>90</v>
      </c>
      <c r="G411" s="35" t="s">
        <v>822</v>
      </c>
      <c r="H411" s="17">
        <f t="shared" ref="H411:H420" si="16">60/12</f>
        <v>5</v>
      </c>
      <c r="I411" s="17"/>
      <c r="J411" s="17">
        <f>'2017年固定资产折旧表'!K411+I411</f>
        <v>4655</v>
      </c>
      <c r="K411" s="17">
        <f t="shared" si="14"/>
        <v>245</v>
      </c>
      <c r="L411" s="72">
        <v>0.05</v>
      </c>
      <c r="M411" s="17">
        <f t="shared" si="13"/>
        <v>245</v>
      </c>
      <c r="N411" s="17" t="s">
        <v>783</v>
      </c>
    </row>
    <row r="412" s="92" customFormat="1" spans="1:14">
      <c r="A412" s="13" t="s">
        <v>823</v>
      </c>
      <c r="B412" s="48" t="s">
        <v>824</v>
      </c>
      <c r="C412" s="49" t="s">
        <v>10</v>
      </c>
      <c r="D412" s="49" t="s">
        <v>32</v>
      </c>
      <c r="E412" s="17">
        <v>2213.59</v>
      </c>
      <c r="F412" s="84" t="s">
        <v>90</v>
      </c>
      <c r="G412" s="35" t="s">
        <v>825</v>
      </c>
      <c r="H412" s="17">
        <f t="shared" si="16"/>
        <v>5</v>
      </c>
      <c r="I412" s="17">
        <v>420.6</v>
      </c>
      <c r="J412" s="17">
        <f>'2017年固定资产折旧表'!K412+I412</f>
        <v>1261.8</v>
      </c>
      <c r="K412" s="17">
        <f t="shared" si="14"/>
        <v>951.79</v>
      </c>
      <c r="L412" s="72">
        <v>0.05</v>
      </c>
      <c r="M412" s="17">
        <f t="shared" si="13"/>
        <v>110.6795</v>
      </c>
      <c r="N412" s="17" t="s">
        <v>783</v>
      </c>
    </row>
    <row r="413" s="92" customFormat="1" spans="1:14">
      <c r="A413" s="13" t="s">
        <v>826</v>
      </c>
      <c r="B413" s="48" t="s">
        <v>827</v>
      </c>
      <c r="C413" s="49" t="s">
        <v>10</v>
      </c>
      <c r="D413" s="49" t="s">
        <v>32</v>
      </c>
      <c r="E413" s="17">
        <v>660.19</v>
      </c>
      <c r="F413" s="84" t="s">
        <v>90</v>
      </c>
      <c r="G413" s="35" t="s">
        <v>825</v>
      </c>
      <c r="H413" s="17">
        <f t="shared" si="16"/>
        <v>5</v>
      </c>
      <c r="I413" s="17">
        <v>125.4</v>
      </c>
      <c r="J413" s="17">
        <f>'2017年固定资产折旧表'!K413+I413</f>
        <v>376.2</v>
      </c>
      <c r="K413" s="17">
        <f t="shared" si="14"/>
        <v>283.99</v>
      </c>
      <c r="L413" s="72">
        <v>0.05</v>
      </c>
      <c r="M413" s="17">
        <f t="shared" si="13"/>
        <v>33.0095</v>
      </c>
      <c r="N413" s="17" t="s">
        <v>783</v>
      </c>
    </row>
    <row r="414" s="92" customFormat="1" spans="1:14">
      <c r="A414" s="13" t="s">
        <v>828</v>
      </c>
      <c r="B414" s="48" t="s">
        <v>827</v>
      </c>
      <c r="C414" s="49" t="s">
        <v>10</v>
      </c>
      <c r="D414" s="49" t="s">
        <v>32</v>
      </c>
      <c r="E414" s="17">
        <v>660.19</v>
      </c>
      <c r="F414" s="84" t="s">
        <v>90</v>
      </c>
      <c r="G414" s="35" t="s">
        <v>825</v>
      </c>
      <c r="H414" s="17">
        <f t="shared" si="16"/>
        <v>5</v>
      </c>
      <c r="I414" s="17">
        <v>125.4</v>
      </c>
      <c r="J414" s="17">
        <f>'2017年固定资产折旧表'!K414+I414</f>
        <v>376.2</v>
      </c>
      <c r="K414" s="17">
        <f t="shared" si="14"/>
        <v>283.99</v>
      </c>
      <c r="L414" s="72">
        <v>0.05</v>
      </c>
      <c r="M414" s="17">
        <f t="shared" si="13"/>
        <v>33.0095</v>
      </c>
      <c r="N414" s="17" t="s">
        <v>783</v>
      </c>
    </row>
    <row r="415" s="92" customFormat="1" spans="1:14">
      <c r="A415" s="13" t="s">
        <v>829</v>
      </c>
      <c r="B415" s="48" t="s">
        <v>827</v>
      </c>
      <c r="C415" s="49" t="s">
        <v>10</v>
      </c>
      <c r="D415" s="49" t="s">
        <v>32</v>
      </c>
      <c r="E415" s="17">
        <v>660.2</v>
      </c>
      <c r="F415" s="84" t="s">
        <v>90</v>
      </c>
      <c r="G415" s="35" t="s">
        <v>825</v>
      </c>
      <c r="H415" s="17">
        <f t="shared" si="16"/>
        <v>5</v>
      </c>
      <c r="I415" s="17">
        <v>125.4</v>
      </c>
      <c r="J415" s="17">
        <f>'2017年固定资产折旧表'!K415+I415</f>
        <v>376.2</v>
      </c>
      <c r="K415" s="17">
        <f t="shared" si="14"/>
        <v>284</v>
      </c>
      <c r="L415" s="72">
        <v>0.05</v>
      </c>
      <c r="M415" s="17">
        <f t="shared" si="13"/>
        <v>33.01</v>
      </c>
      <c r="N415" s="17" t="s">
        <v>783</v>
      </c>
    </row>
    <row r="416" s="92" customFormat="1" spans="1:14">
      <c r="A416" s="13" t="s">
        <v>830</v>
      </c>
      <c r="B416" s="48" t="s">
        <v>831</v>
      </c>
      <c r="C416" s="49" t="s">
        <v>10</v>
      </c>
      <c r="D416" s="49" t="s">
        <v>21</v>
      </c>
      <c r="E416" s="17">
        <v>1153.85</v>
      </c>
      <c r="F416" s="84" t="s">
        <v>90</v>
      </c>
      <c r="G416" s="35" t="s">
        <v>832</v>
      </c>
      <c r="H416" s="17">
        <f t="shared" si="16"/>
        <v>5</v>
      </c>
      <c r="I416" s="17">
        <v>219.24</v>
      </c>
      <c r="J416" s="17">
        <f>'2017年固定资产折旧表'!K416+I416</f>
        <v>328.86</v>
      </c>
      <c r="K416" s="17">
        <f t="shared" si="14"/>
        <v>824.99</v>
      </c>
      <c r="L416" s="72">
        <v>0.05</v>
      </c>
      <c r="M416" s="17">
        <f t="shared" si="13"/>
        <v>57.6925</v>
      </c>
      <c r="N416" s="17" t="s">
        <v>783</v>
      </c>
    </row>
    <row r="417" s="92" customFormat="1" spans="1:14">
      <c r="A417" s="13" t="s">
        <v>833</v>
      </c>
      <c r="B417" s="48" t="s">
        <v>834</v>
      </c>
      <c r="C417" s="49" t="s">
        <v>10</v>
      </c>
      <c r="D417" s="49" t="s">
        <v>21</v>
      </c>
      <c r="E417" s="17">
        <v>3299.15</v>
      </c>
      <c r="F417" s="84" t="s">
        <v>90</v>
      </c>
      <c r="G417" s="35" t="s">
        <v>835</v>
      </c>
      <c r="H417" s="17">
        <f t="shared" si="16"/>
        <v>5</v>
      </c>
      <c r="I417" s="17">
        <v>626.88</v>
      </c>
      <c r="J417" s="17">
        <f>'2017年固定资产折旧表'!K417+I417</f>
        <v>835.84</v>
      </c>
      <c r="K417" s="17">
        <f t="shared" si="14"/>
        <v>2463.31</v>
      </c>
      <c r="L417" s="72">
        <v>0.05</v>
      </c>
      <c r="M417" s="17">
        <f t="shared" si="13"/>
        <v>164.9575</v>
      </c>
      <c r="N417" s="17" t="s">
        <v>783</v>
      </c>
    </row>
    <row r="418" s="92" customFormat="1" spans="1:14">
      <c r="A418" s="13" t="s">
        <v>836</v>
      </c>
      <c r="B418" s="48" t="s">
        <v>837</v>
      </c>
      <c r="C418" s="49" t="s">
        <v>10</v>
      </c>
      <c r="D418" s="49" t="s">
        <v>32</v>
      </c>
      <c r="E418" s="17">
        <v>2360</v>
      </c>
      <c r="F418" s="84" t="s">
        <v>90</v>
      </c>
      <c r="G418" s="35" t="s">
        <v>835</v>
      </c>
      <c r="H418" s="17">
        <f t="shared" si="16"/>
        <v>5</v>
      </c>
      <c r="I418" s="17">
        <v>448.44</v>
      </c>
      <c r="J418" s="17">
        <f>'2017年固定资产折旧表'!K418+I418</f>
        <v>448.44</v>
      </c>
      <c r="K418" s="17">
        <f t="shared" si="14"/>
        <v>1911.56</v>
      </c>
      <c r="L418" s="72">
        <v>0.05</v>
      </c>
      <c r="M418" s="17">
        <f t="shared" si="13"/>
        <v>118</v>
      </c>
      <c r="N418" s="17" t="s">
        <v>783</v>
      </c>
    </row>
    <row r="419" s="92" customFormat="1" spans="1:14">
      <c r="A419" s="13" t="s">
        <v>838</v>
      </c>
      <c r="B419" s="48" t="s">
        <v>839</v>
      </c>
      <c r="C419" s="49" t="s">
        <v>10</v>
      </c>
      <c r="D419" s="49" t="s">
        <v>21</v>
      </c>
      <c r="E419" s="17">
        <v>1380</v>
      </c>
      <c r="F419" s="84" t="s">
        <v>90</v>
      </c>
      <c r="G419" s="35" t="s">
        <v>835</v>
      </c>
      <c r="H419" s="17">
        <f t="shared" si="16"/>
        <v>5</v>
      </c>
      <c r="I419" s="17">
        <v>262.2</v>
      </c>
      <c r="J419" s="17">
        <f>'2017年固定资产折旧表'!K419+I419</f>
        <v>262.2</v>
      </c>
      <c r="K419" s="17">
        <f t="shared" si="14"/>
        <v>1117.8</v>
      </c>
      <c r="L419" s="72">
        <v>0.05</v>
      </c>
      <c r="M419" s="17">
        <f t="shared" si="13"/>
        <v>69</v>
      </c>
      <c r="N419" s="17" t="s">
        <v>783</v>
      </c>
    </row>
    <row r="420" s="92" customFormat="1" spans="1:14">
      <c r="A420" s="13" t="s">
        <v>840</v>
      </c>
      <c r="B420" s="48" t="s">
        <v>841</v>
      </c>
      <c r="C420" s="49" t="s">
        <v>10</v>
      </c>
      <c r="D420" s="49" t="s">
        <v>32</v>
      </c>
      <c r="E420" s="17">
        <v>569</v>
      </c>
      <c r="F420" s="84" t="s">
        <v>90</v>
      </c>
      <c r="G420" s="35" t="s">
        <v>835</v>
      </c>
      <c r="H420" s="17">
        <f t="shared" si="16"/>
        <v>5</v>
      </c>
      <c r="I420" s="17">
        <v>108.12</v>
      </c>
      <c r="J420" s="17">
        <f>'2017年固定资产折旧表'!K420+I420</f>
        <v>108.12</v>
      </c>
      <c r="K420" s="17">
        <f t="shared" si="14"/>
        <v>460.88</v>
      </c>
      <c r="L420" s="72">
        <v>0.05</v>
      </c>
      <c r="M420" s="17">
        <f t="shared" si="13"/>
        <v>28.45</v>
      </c>
      <c r="N420" s="17" t="s">
        <v>783</v>
      </c>
    </row>
    <row r="421" s="92" customFormat="1" spans="1:14">
      <c r="A421" s="13" t="s">
        <v>842</v>
      </c>
      <c r="B421" s="48" t="s">
        <v>843</v>
      </c>
      <c r="C421" s="57" t="s">
        <v>9</v>
      </c>
      <c r="D421" s="57" t="s">
        <v>31</v>
      </c>
      <c r="E421" s="17">
        <v>79022</v>
      </c>
      <c r="F421" s="84" t="s">
        <v>90</v>
      </c>
      <c r="G421" s="35" t="s">
        <v>844</v>
      </c>
      <c r="H421" s="17">
        <f>72/12</f>
        <v>6</v>
      </c>
      <c r="I421" s="17">
        <v>5213.35</v>
      </c>
      <c r="J421" s="17">
        <f>'2017年固定资产折旧表'!K421+I421</f>
        <v>75070.9</v>
      </c>
      <c r="K421" s="17">
        <f t="shared" si="14"/>
        <v>3951.09999999999</v>
      </c>
      <c r="L421" s="72">
        <v>0.05</v>
      </c>
      <c r="M421" s="17">
        <f t="shared" si="13"/>
        <v>3951.1</v>
      </c>
      <c r="N421" s="17" t="s">
        <v>783</v>
      </c>
    </row>
    <row r="422" s="92" customFormat="1" spans="1:14">
      <c r="A422" s="13" t="s">
        <v>849</v>
      </c>
      <c r="B422" s="48" t="s">
        <v>850</v>
      </c>
      <c r="C422" s="47" t="s">
        <v>10</v>
      </c>
      <c r="D422" s="16" t="s">
        <v>21</v>
      </c>
      <c r="E422" s="17">
        <v>2106.9</v>
      </c>
      <c r="F422" s="84" t="s">
        <v>90</v>
      </c>
      <c r="G422" s="35" t="s">
        <v>851</v>
      </c>
      <c r="H422" s="17">
        <f>60/12</f>
        <v>5</v>
      </c>
      <c r="I422" s="17">
        <v>200.16</v>
      </c>
      <c r="J422" s="17">
        <f>I422</f>
        <v>200.16</v>
      </c>
      <c r="K422" s="17">
        <f t="shared" si="14"/>
        <v>1906.74</v>
      </c>
      <c r="L422" s="72">
        <v>0.05</v>
      </c>
      <c r="M422" s="17">
        <f t="shared" si="13"/>
        <v>105.345</v>
      </c>
      <c r="N422" s="17" t="s">
        <v>783</v>
      </c>
    </row>
    <row r="423" s="92" customFormat="1" spans="1:14">
      <c r="A423" s="13" t="s">
        <v>852</v>
      </c>
      <c r="B423" s="48" t="s">
        <v>853</v>
      </c>
      <c r="C423" s="49" t="s">
        <v>10</v>
      </c>
      <c r="D423" s="16" t="s">
        <v>21</v>
      </c>
      <c r="E423" s="17">
        <v>516.38</v>
      </c>
      <c r="F423" s="84" t="s">
        <v>90</v>
      </c>
      <c r="G423" s="35" t="s">
        <v>851</v>
      </c>
      <c r="H423" s="17">
        <f>60/12</f>
        <v>5</v>
      </c>
      <c r="I423" s="17">
        <v>49.08</v>
      </c>
      <c r="J423" s="17">
        <f t="shared" ref="J423:J427" si="17">I423</f>
        <v>49.08</v>
      </c>
      <c r="K423" s="17">
        <f t="shared" si="14"/>
        <v>467.3</v>
      </c>
      <c r="L423" s="72">
        <v>0.05</v>
      </c>
      <c r="M423" s="17">
        <f t="shared" si="13"/>
        <v>25.819</v>
      </c>
      <c r="N423" s="17" t="s">
        <v>783</v>
      </c>
    </row>
    <row r="424" s="92" customFormat="1" spans="1:14">
      <c r="A424" s="13" t="s">
        <v>854</v>
      </c>
      <c r="B424" s="48" t="s">
        <v>855</v>
      </c>
      <c r="C424" s="29" t="s">
        <v>9</v>
      </c>
      <c r="D424" s="16" t="s">
        <v>20</v>
      </c>
      <c r="E424" s="17">
        <v>115137.93</v>
      </c>
      <c r="F424" s="84" t="s">
        <v>90</v>
      </c>
      <c r="G424" s="35" t="s">
        <v>856</v>
      </c>
      <c r="H424" s="17">
        <f>72/12</f>
        <v>6</v>
      </c>
      <c r="I424" s="17">
        <v>4557.54</v>
      </c>
      <c r="J424" s="17">
        <f t="shared" si="17"/>
        <v>4557.54</v>
      </c>
      <c r="K424" s="17">
        <f t="shared" si="14"/>
        <v>110580.39</v>
      </c>
      <c r="L424" s="72">
        <v>0.05</v>
      </c>
      <c r="M424" s="17">
        <f t="shared" si="13"/>
        <v>5756.8965</v>
      </c>
      <c r="N424" s="17" t="s">
        <v>783</v>
      </c>
    </row>
    <row r="425" s="92" customFormat="1" spans="1:14">
      <c r="A425" s="13" t="s">
        <v>857</v>
      </c>
      <c r="B425" s="48" t="s">
        <v>858</v>
      </c>
      <c r="C425" s="47" t="s">
        <v>10</v>
      </c>
      <c r="D425" s="16" t="s">
        <v>21</v>
      </c>
      <c r="E425" s="17">
        <v>2980</v>
      </c>
      <c r="F425" s="84" t="s">
        <v>90</v>
      </c>
      <c r="G425" s="35" t="s">
        <v>859</v>
      </c>
      <c r="H425" s="17">
        <f>60/12</f>
        <v>5</v>
      </c>
      <c r="I425" s="17">
        <v>47.18</v>
      </c>
      <c r="J425" s="17">
        <f t="shared" si="17"/>
        <v>47.18</v>
      </c>
      <c r="K425" s="17">
        <f t="shared" si="14"/>
        <v>2932.82</v>
      </c>
      <c r="L425" s="72">
        <v>0.05</v>
      </c>
      <c r="M425" s="17">
        <f t="shared" si="13"/>
        <v>149</v>
      </c>
      <c r="N425" s="17" t="s">
        <v>783</v>
      </c>
    </row>
    <row r="426" s="92" customFormat="1" spans="1:14">
      <c r="A426" s="13" t="s">
        <v>860</v>
      </c>
      <c r="B426" s="48" t="s">
        <v>785</v>
      </c>
      <c r="C426" s="49" t="s">
        <v>10</v>
      </c>
      <c r="D426" s="16" t="s">
        <v>32</v>
      </c>
      <c r="E426" s="17">
        <v>3480</v>
      </c>
      <c r="F426" s="84" t="s">
        <v>90</v>
      </c>
      <c r="G426" s="35" t="s">
        <v>861</v>
      </c>
      <c r="H426" s="17">
        <f>60/12</f>
        <v>5</v>
      </c>
      <c r="I426" s="17"/>
      <c r="J426" s="17">
        <f t="shared" si="17"/>
        <v>0</v>
      </c>
      <c r="K426" s="17">
        <f t="shared" si="14"/>
        <v>3480</v>
      </c>
      <c r="L426" s="72">
        <v>0.05</v>
      </c>
      <c r="M426" s="17">
        <f t="shared" si="13"/>
        <v>174</v>
      </c>
      <c r="N426" s="17" t="s">
        <v>783</v>
      </c>
    </row>
    <row r="427" s="92" customFormat="1" spans="1:14">
      <c r="A427" s="55" t="s">
        <v>862</v>
      </c>
      <c r="B427" s="56" t="s">
        <v>863</v>
      </c>
      <c r="C427" s="47" t="s">
        <v>10</v>
      </c>
      <c r="D427" s="58" t="s">
        <v>32</v>
      </c>
      <c r="E427" s="59">
        <v>1775</v>
      </c>
      <c r="F427" s="89" t="s">
        <v>90</v>
      </c>
      <c r="G427" s="62" t="s">
        <v>861</v>
      </c>
      <c r="H427" s="59">
        <f>60/12</f>
        <v>5</v>
      </c>
      <c r="I427" s="59"/>
      <c r="J427" s="17">
        <f t="shared" si="17"/>
        <v>0</v>
      </c>
      <c r="K427" s="59">
        <f t="shared" si="14"/>
        <v>1775</v>
      </c>
      <c r="L427" s="90">
        <v>0.05</v>
      </c>
      <c r="M427" s="59">
        <f t="shared" si="13"/>
        <v>88.75</v>
      </c>
      <c r="N427" s="59" t="s">
        <v>783</v>
      </c>
    </row>
    <row r="428" spans="1:14">
      <c r="A428" s="76"/>
      <c r="B428" s="107" t="s">
        <v>845</v>
      </c>
      <c r="C428" s="76"/>
      <c r="D428" s="76"/>
      <c r="E428" s="78">
        <f>SUM(E4:E427)</f>
        <v>28253637.09</v>
      </c>
      <c r="F428" s="78"/>
      <c r="G428" s="78"/>
      <c r="H428" s="78"/>
      <c r="I428" s="78">
        <f t="shared" ref="I428:M428" si="18">SUM(I4:I427)</f>
        <v>1932196.82244167</v>
      </c>
      <c r="J428" s="78">
        <f t="shared" si="18"/>
        <v>15394677.2695333</v>
      </c>
      <c r="K428" s="78">
        <f t="shared" si="18"/>
        <v>12858959.8204667</v>
      </c>
      <c r="L428" s="78"/>
      <c r="M428" s="78">
        <f t="shared" si="18"/>
        <v>856340.2543</v>
      </c>
      <c r="N428" s="80"/>
    </row>
  </sheetData>
  <autoFilter ref="A3:N428">
    <extLst/>
  </autoFilter>
  <mergeCells count="1">
    <mergeCell ref="A2:N2"/>
  </mergeCells>
  <dataValidations count="2">
    <dataValidation type="list" allowBlank="1" showInputMessage="1" showErrorMessage="1" sqref="C4:C427">
      <formula1>Sheet2!$A$1:$K$1</formula1>
    </dataValidation>
    <dataValidation type="list" allowBlank="1" showInputMessage="1" showErrorMessage="1" sqref="D4:D427">
      <formula1>INDIRECT(C4)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428"/>
  <sheetViews>
    <sheetView topLeftCell="D412" workbookViewId="0">
      <selection activeCell="I19" sqref="A2:N428"/>
    </sheetView>
  </sheetViews>
  <sheetFormatPr defaultColWidth="9" defaultRowHeight="12"/>
  <cols>
    <col min="1" max="1" width="5.90833333333333" style="93" customWidth="1"/>
    <col min="2" max="2" width="27.2666666666667" style="94" customWidth="1"/>
    <col min="3" max="3" width="13.6333333333333" style="93" customWidth="1"/>
    <col min="4" max="4" width="24.2666666666667" style="93" customWidth="1"/>
    <col min="5" max="5" width="12.45" style="94" customWidth="1"/>
    <col min="6" max="6" width="12.9083333333333" style="93" customWidth="1"/>
    <col min="7" max="7" width="12.3666666666667" style="94" customWidth="1"/>
    <col min="8" max="8" width="9.36666666666667" style="93" customWidth="1"/>
    <col min="9" max="9" width="13.9083333333333" style="94" customWidth="1"/>
    <col min="10" max="10" width="12.6333333333333" style="94" customWidth="1"/>
    <col min="11" max="11" width="12.9083333333333" style="94" customWidth="1"/>
    <col min="12" max="12" width="9" style="95"/>
    <col min="13" max="13" width="13.9083333333333" style="96" customWidth="1"/>
    <col min="14" max="14" width="13.725" style="94" customWidth="1"/>
    <col min="15" max="16384" width="9" style="94"/>
  </cols>
  <sheetData>
    <row r="2" ht="51.75" customHeight="1" spans="1:14">
      <c r="A2" s="67" t="s">
        <v>864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>
      <c r="A3" s="97" t="s">
        <v>73</v>
      </c>
      <c r="B3" s="97" t="s">
        <v>74</v>
      </c>
      <c r="C3" s="98" t="s">
        <v>75</v>
      </c>
      <c r="D3" s="99" t="s">
        <v>76</v>
      </c>
      <c r="E3" s="100" t="s">
        <v>77</v>
      </c>
      <c r="F3" s="97" t="s">
        <v>78</v>
      </c>
      <c r="G3" s="97" t="s">
        <v>79</v>
      </c>
      <c r="H3" s="97" t="s">
        <v>80</v>
      </c>
      <c r="I3" s="101" t="s">
        <v>865</v>
      </c>
      <c r="J3" s="101" t="s">
        <v>83</v>
      </c>
      <c r="K3" s="101" t="s">
        <v>84</v>
      </c>
      <c r="L3" s="102" t="s">
        <v>85</v>
      </c>
      <c r="M3" s="103" t="s">
        <v>86</v>
      </c>
      <c r="N3" s="104" t="s">
        <v>848</v>
      </c>
    </row>
    <row r="4" spans="1:15">
      <c r="A4" s="13" t="s">
        <v>88</v>
      </c>
      <c r="B4" s="14" t="s">
        <v>89</v>
      </c>
      <c r="C4" s="15" t="s">
        <v>3</v>
      </c>
      <c r="D4" s="16" t="s">
        <v>14</v>
      </c>
      <c r="E4" s="17">
        <v>168965.44</v>
      </c>
      <c r="F4" s="84" t="s">
        <v>90</v>
      </c>
      <c r="G4" s="35" t="s">
        <v>91</v>
      </c>
      <c r="H4" s="36">
        <v>10</v>
      </c>
      <c r="I4" s="17">
        <v>16389.64768</v>
      </c>
      <c r="J4" s="17">
        <f>'2018年固定资产折旧表'!J4+I4</f>
        <v>147506.82912</v>
      </c>
      <c r="K4" s="17">
        <f>E4-J4</f>
        <v>21458.61088</v>
      </c>
      <c r="L4" s="72">
        <v>0.03</v>
      </c>
      <c r="M4" s="17">
        <f>E4*L4</f>
        <v>5068.9632</v>
      </c>
      <c r="N4" s="17" t="s">
        <v>92</v>
      </c>
      <c r="O4" s="105"/>
    </row>
    <row r="5" spans="1:15">
      <c r="A5" s="13" t="s">
        <v>93</v>
      </c>
      <c r="B5" s="14" t="s">
        <v>94</v>
      </c>
      <c r="C5" s="15" t="s">
        <v>3</v>
      </c>
      <c r="D5" s="16" t="s">
        <v>25</v>
      </c>
      <c r="E5" s="17">
        <v>47387.29</v>
      </c>
      <c r="F5" s="84" t="s">
        <v>90</v>
      </c>
      <c r="G5" s="35" t="s">
        <v>91</v>
      </c>
      <c r="H5" s="36">
        <v>10</v>
      </c>
      <c r="I5" s="17">
        <v>4596.56713</v>
      </c>
      <c r="J5" s="17">
        <f>'2018年固定资产折旧表'!J5+I5</f>
        <v>41369.10417</v>
      </c>
      <c r="K5" s="17">
        <f t="shared" ref="K5:K68" si="0">E5-J5</f>
        <v>6018.18582999999</v>
      </c>
      <c r="L5" s="72">
        <v>0.03</v>
      </c>
      <c r="M5" s="17">
        <f t="shared" ref="M5:M68" si="1">E5*L5</f>
        <v>1421.6187</v>
      </c>
      <c r="N5" s="17" t="s">
        <v>92</v>
      </c>
      <c r="O5" s="105"/>
    </row>
    <row r="6" spans="1:15">
      <c r="A6" s="13" t="s">
        <v>95</v>
      </c>
      <c r="B6" s="14" t="s">
        <v>94</v>
      </c>
      <c r="C6" s="15" t="s">
        <v>3</v>
      </c>
      <c r="D6" s="16" t="s">
        <v>25</v>
      </c>
      <c r="E6" s="17">
        <v>105139.28</v>
      </c>
      <c r="F6" s="84" t="s">
        <v>90</v>
      </c>
      <c r="G6" s="35" t="s">
        <v>91</v>
      </c>
      <c r="H6" s="36">
        <v>10</v>
      </c>
      <c r="I6" s="17">
        <v>10198.51016</v>
      </c>
      <c r="J6" s="17">
        <f>'2018年固定资产折旧表'!J6+I6</f>
        <v>91786.59144</v>
      </c>
      <c r="K6" s="17">
        <f t="shared" si="0"/>
        <v>13352.68856</v>
      </c>
      <c r="L6" s="72">
        <v>0.03</v>
      </c>
      <c r="M6" s="17">
        <f t="shared" si="1"/>
        <v>3154.1784</v>
      </c>
      <c r="N6" s="17" t="s">
        <v>92</v>
      </c>
      <c r="O6" s="105"/>
    </row>
    <row r="7" spans="1:15">
      <c r="A7" s="13" t="s">
        <v>96</v>
      </c>
      <c r="B7" s="14" t="s">
        <v>94</v>
      </c>
      <c r="C7" s="15" t="s">
        <v>3</v>
      </c>
      <c r="D7" s="16" t="s">
        <v>25</v>
      </c>
      <c r="E7" s="17">
        <v>47387.29</v>
      </c>
      <c r="F7" s="84" t="s">
        <v>90</v>
      </c>
      <c r="G7" s="35" t="s">
        <v>91</v>
      </c>
      <c r="H7" s="36">
        <v>10</v>
      </c>
      <c r="I7" s="17">
        <v>4596.56713</v>
      </c>
      <c r="J7" s="17">
        <f>'2018年固定资产折旧表'!J7+I7</f>
        <v>41369.10417</v>
      </c>
      <c r="K7" s="17">
        <f t="shared" si="0"/>
        <v>6018.18582999999</v>
      </c>
      <c r="L7" s="72">
        <v>0.03</v>
      </c>
      <c r="M7" s="17">
        <f t="shared" si="1"/>
        <v>1421.6187</v>
      </c>
      <c r="N7" s="17" t="s">
        <v>92</v>
      </c>
      <c r="O7" s="105"/>
    </row>
    <row r="8" spans="1:15">
      <c r="A8" s="13" t="s">
        <v>97</v>
      </c>
      <c r="B8" s="14" t="s">
        <v>94</v>
      </c>
      <c r="C8" s="15" t="s">
        <v>3</v>
      </c>
      <c r="D8" s="16" t="s">
        <v>25</v>
      </c>
      <c r="E8" s="17">
        <v>94774.58</v>
      </c>
      <c r="F8" s="84" t="s">
        <v>90</v>
      </c>
      <c r="G8" s="35" t="s">
        <v>91</v>
      </c>
      <c r="H8" s="36">
        <v>10</v>
      </c>
      <c r="I8" s="17">
        <v>9193.13426</v>
      </c>
      <c r="J8" s="17">
        <f>'2018年固定资产折旧表'!J8+I8</f>
        <v>82738.20834</v>
      </c>
      <c r="K8" s="17">
        <f t="shared" si="0"/>
        <v>12036.37166</v>
      </c>
      <c r="L8" s="72">
        <v>0.03</v>
      </c>
      <c r="M8" s="17">
        <f t="shared" si="1"/>
        <v>2843.2374</v>
      </c>
      <c r="N8" s="17" t="s">
        <v>92</v>
      </c>
      <c r="O8" s="105"/>
    </row>
    <row r="9" spans="1:15">
      <c r="A9" s="13" t="s">
        <v>98</v>
      </c>
      <c r="B9" s="14" t="s">
        <v>99</v>
      </c>
      <c r="C9" s="15" t="s">
        <v>3</v>
      </c>
      <c r="D9" s="16" t="s">
        <v>47</v>
      </c>
      <c r="E9" s="17">
        <v>87952.4</v>
      </c>
      <c r="F9" s="84" t="s">
        <v>90</v>
      </c>
      <c r="G9" s="35" t="s">
        <v>91</v>
      </c>
      <c r="H9" s="36">
        <v>10</v>
      </c>
      <c r="I9" s="17">
        <v>8531.3828</v>
      </c>
      <c r="J9" s="17">
        <f>'2018年固定资产折旧表'!J9+I9</f>
        <v>76782.4452</v>
      </c>
      <c r="K9" s="17">
        <f t="shared" si="0"/>
        <v>11169.9548</v>
      </c>
      <c r="L9" s="72">
        <v>0.03</v>
      </c>
      <c r="M9" s="17">
        <f t="shared" si="1"/>
        <v>2638.572</v>
      </c>
      <c r="N9" s="17" t="s">
        <v>92</v>
      </c>
      <c r="O9" s="105"/>
    </row>
    <row r="10" spans="1:15">
      <c r="A10" s="13" t="s">
        <v>100</v>
      </c>
      <c r="B10" s="14" t="s">
        <v>99</v>
      </c>
      <c r="C10" s="15" t="s">
        <v>3</v>
      </c>
      <c r="D10" s="16" t="s">
        <v>47</v>
      </c>
      <c r="E10" s="17">
        <v>83806.52</v>
      </c>
      <c r="F10" s="84" t="s">
        <v>90</v>
      </c>
      <c r="G10" s="35" t="s">
        <v>91</v>
      </c>
      <c r="H10" s="36">
        <v>10</v>
      </c>
      <c r="I10" s="17">
        <v>8129.23244</v>
      </c>
      <c r="J10" s="17">
        <f>'2018年固定资产折旧表'!J10+I10</f>
        <v>73163.09196</v>
      </c>
      <c r="K10" s="17">
        <f t="shared" si="0"/>
        <v>10643.42804</v>
      </c>
      <c r="L10" s="72">
        <v>0.03</v>
      </c>
      <c r="M10" s="17">
        <f t="shared" si="1"/>
        <v>2514.1956</v>
      </c>
      <c r="N10" s="17" t="s">
        <v>92</v>
      </c>
      <c r="O10" s="105"/>
    </row>
    <row r="11" spans="1:15">
      <c r="A11" s="13" t="s">
        <v>101</v>
      </c>
      <c r="B11" s="14" t="s">
        <v>99</v>
      </c>
      <c r="C11" s="15" t="s">
        <v>3</v>
      </c>
      <c r="D11" s="16" t="s">
        <v>47</v>
      </c>
      <c r="E11" s="17">
        <v>175904.8</v>
      </c>
      <c r="F11" s="84" t="s">
        <v>90</v>
      </c>
      <c r="G11" s="35" t="s">
        <v>91</v>
      </c>
      <c r="H11" s="36">
        <v>10</v>
      </c>
      <c r="I11" s="17">
        <v>17062.7656</v>
      </c>
      <c r="J11" s="17">
        <f>'2018年固定资产折旧表'!J11+I11</f>
        <v>153564.8904</v>
      </c>
      <c r="K11" s="17">
        <f t="shared" si="0"/>
        <v>22339.9096</v>
      </c>
      <c r="L11" s="72">
        <v>0.03</v>
      </c>
      <c r="M11" s="17">
        <f t="shared" si="1"/>
        <v>5277.144</v>
      </c>
      <c r="N11" s="17" t="s">
        <v>92</v>
      </c>
      <c r="O11" s="105"/>
    </row>
    <row r="12" spans="1:15">
      <c r="A12" s="13" t="s">
        <v>102</v>
      </c>
      <c r="B12" s="14" t="s">
        <v>99</v>
      </c>
      <c r="C12" s="15" t="s">
        <v>3</v>
      </c>
      <c r="D12" s="16" t="s">
        <v>47</v>
      </c>
      <c r="E12" s="17">
        <v>87952.4</v>
      </c>
      <c r="F12" s="84" t="s">
        <v>90</v>
      </c>
      <c r="G12" s="35" t="s">
        <v>91</v>
      </c>
      <c r="H12" s="36">
        <v>10</v>
      </c>
      <c r="I12" s="17">
        <v>8531.3828</v>
      </c>
      <c r="J12" s="17">
        <f>'2018年固定资产折旧表'!J12+I12</f>
        <v>76782.4452</v>
      </c>
      <c r="K12" s="17">
        <f t="shared" si="0"/>
        <v>11169.9548</v>
      </c>
      <c r="L12" s="72">
        <v>0.03</v>
      </c>
      <c r="M12" s="17">
        <f t="shared" si="1"/>
        <v>2638.572</v>
      </c>
      <c r="N12" s="17" t="s">
        <v>92</v>
      </c>
      <c r="O12" s="105"/>
    </row>
    <row r="13" spans="1:15">
      <c r="A13" s="13" t="s">
        <v>103</v>
      </c>
      <c r="B13" s="14" t="s">
        <v>104</v>
      </c>
      <c r="C13" s="15" t="s">
        <v>3</v>
      </c>
      <c r="D13" s="16" t="s">
        <v>47</v>
      </c>
      <c r="E13" s="17">
        <v>3189.01</v>
      </c>
      <c r="F13" s="84" t="s">
        <v>90</v>
      </c>
      <c r="G13" s="35" t="s">
        <v>91</v>
      </c>
      <c r="H13" s="36">
        <v>10</v>
      </c>
      <c r="I13" s="17">
        <v>309.33397</v>
      </c>
      <c r="J13" s="17">
        <f>'2018年固定资产折旧表'!J13+I13</f>
        <v>2784.00573</v>
      </c>
      <c r="K13" s="17">
        <f t="shared" si="0"/>
        <v>405.00427</v>
      </c>
      <c r="L13" s="72">
        <v>0.03</v>
      </c>
      <c r="M13" s="17">
        <f t="shared" si="1"/>
        <v>95.6703</v>
      </c>
      <c r="N13" s="17" t="s">
        <v>92</v>
      </c>
      <c r="O13" s="105"/>
    </row>
    <row r="14" spans="1:15">
      <c r="A14" s="13" t="s">
        <v>105</v>
      </c>
      <c r="B14" s="14" t="s">
        <v>104</v>
      </c>
      <c r="C14" s="15" t="s">
        <v>3</v>
      </c>
      <c r="D14" s="16" t="s">
        <v>47</v>
      </c>
      <c r="E14" s="17">
        <v>1596.8</v>
      </c>
      <c r="F14" s="84" t="s">
        <v>90</v>
      </c>
      <c r="G14" s="35" t="s">
        <v>91</v>
      </c>
      <c r="H14" s="36">
        <v>10</v>
      </c>
      <c r="I14" s="17">
        <v>154.8896</v>
      </c>
      <c r="J14" s="17">
        <f>'2018年固定资产折旧表'!J14+I14</f>
        <v>1394.0064</v>
      </c>
      <c r="K14" s="17">
        <f t="shared" si="0"/>
        <v>202.7936</v>
      </c>
      <c r="L14" s="72">
        <v>0.03</v>
      </c>
      <c r="M14" s="17">
        <f t="shared" si="1"/>
        <v>47.904</v>
      </c>
      <c r="N14" s="17" t="s">
        <v>92</v>
      </c>
      <c r="O14" s="105"/>
    </row>
    <row r="15" spans="1:15">
      <c r="A15" s="13" t="s">
        <v>106</v>
      </c>
      <c r="B15" s="14" t="s">
        <v>107</v>
      </c>
      <c r="C15" s="15" t="s">
        <v>3</v>
      </c>
      <c r="D15" s="16" t="s">
        <v>47</v>
      </c>
      <c r="E15" s="17">
        <v>3181.04</v>
      </c>
      <c r="F15" s="84" t="s">
        <v>90</v>
      </c>
      <c r="G15" s="35" t="s">
        <v>91</v>
      </c>
      <c r="H15" s="36">
        <v>10</v>
      </c>
      <c r="I15" s="17">
        <v>308.56088</v>
      </c>
      <c r="J15" s="17">
        <f>'2018年固定资产折旧表'!J15+I15</f>
        <v>2777.04792</v>
      </c>
      <c r="K15" s="17">
        <f t="shared" si="0"/>
        <v>403.99208</v>
      </c>
      <c r="L15" s="72">
        <v>0.03</v>
      </c>
      <c r="M15" s="17">
        <f t="shared" si="1"/>
        <v>95.4312</v>
      </c>
      <c r="N15" s="17" t="s">
        <v>92</v>
      </c>
      <c r="O15" s="105"/>
    </row>
    <row r="16" spans="1:15">
      <c r="A16" s="13" t="s">
        <v>108</v>
      </c>
      <c r="B16" s="14" t="s">
        <v>109</v>
      </c>
      <c r="C16" s="15" t="s">
        <v>3</v>
      </c>
      <c r="D16" s="16" t="s">
        <v>47</v>
      </c>
      <c r="E16" s="17">
        <v>3524.69</v>
      </c>
      <c r="F16" s="84" t="s">
        <v>90</v>
      </c>
      <c r="G16" s="35" t="s">
        <v>91</v>
      </c>
      <c r="H16" s="36">
        <v>10</v>
      </c>
      <c r="I16" s="17">
        <v>341.89493</v>
      </c>
      <c r="J16" s="17">
        <f>'2018年固定资产折旧表'!J16+I16</f>
        <v>3077.05437</v>
      </c>
      <c r="K16" s="17">
        <f t="shared" si="0"/>
        <v>447.63563</v>
      </c>
      <c r="L16" s="72">
        <v>0.03</v>
      </c>
      <c r="M16" s="17">
        <f t="shared" si="1"/>
        <v>105.7407</v>
      </c>
      <c r="N16" s="17" t="s">
        <v>92</v>
      </c>
      <c r="O16" s="105"/>
    </row>
    <row r="17" spans="1:15">
      <c r="A17" s="13" t="s">
        <v>110</v>
      </c>
      <c r="B17" s="14" t="s">
        <v>109</v>
      </c>
      <c r="C17" s="15" t="s">
        <v>3</v>
      </c>
      <c r="D17" s="16" t="s">
        <v>47</v>
      </c>
      <c r="E17" s="17">
        <v>6427.5</v>
      </c>
      <c r="F17" s="84" t="s">
        <v>90</v>
      </c>
      <c r="G17" s="35" t="s">
        <v>91</v>
      </c>
      <c r="H17" s="36">
        <v>10</v>
      </c>
      <c r="I17" s="17">
        <v>623.4675</v>
      </c>
      <c r="J17" s="17">
        <f>'2018年固定资产折旧表'!J17+I17</f>
        <v>5611.2075</v>
      </c>
      <c r="K17" s="17">
        <f t="shared" si="0"/>
        <v>816.2925</v>
      </c>
      <c r="L17" s="72">
        <v>0.03</v>
      </c>
      <c r="M17" s="17">
        <f t="shared" si="1"/>
        <v>192.825</v>
      </c>
      <c r="N17" s="17" t="s">
        <v>92</v>
      </c>
      <c r="O17" s="105"/>
    </row>
    <row r="18" spans="1:15">
      <c r="A18" s="13" t="s">
        <v>111</v>
      </c>
      <c r="B18" s="14" t="s">
        <v>109</v>
      </c>
      <c r="C18" s="15" t="s">
        <v>3</v>
      </c>
      <c r="D18" s="16" t="s">
        <v>47</v>
      </c>
      <c r="E18" s="17">
        <v>13268.18</v>
      </c>
      <c r="F18" s="84" t="s">
        <v>90</v>
      </c>
      <c r="G18" s="35" t="s">
        <v>91</v>
      </c>
      <c r="H18" s="36">
        <v>10</v>
      </c>
      <c r="I18" s="17">
        <v>1287.01346</v>
      </c>
      <c r="J18" s="17">
        <f>'2018年固定资产折旧表'!J18+I18</f>
        <v>11583.12114</v>
      </c>
      <c r="K18" s="17">
        <f t="shared" si="0"/>
        <v>1685.05886</v>
      </c>
      <c r="L18" s="72">
        <v>0.03</v>
      </c>
      <c r="M18" s="17">
        <f t="shared" si="1"/>
        <v>398.0454</v>
      </c>
      <c r="N18" s="17" t="s">
        <v>92</v>
      </c>
      <c r="O18" s="105"/>
    </row>
    <row r="19" spans="1:15">
      <c r="A19" s="13" t="s">
        <v>112</v>
      </c>
      <c r="B19" s="14" t="s">
        <v>113</v>
      </c>
      <c r="C19" s="15" t="s">
        <v>3</v>
      </c>
      <c r="D19" s="16" t="s">
        <v>47</v>
      </c>
      <c r="E19" s="17">
        <v>938.83</v>
      </c>
      <c r="F19" s="84" t="s">
        <v>90</v>
      </c>
      <c r="G19" s="35" t="s">
        <v>91</v>
      </c>
      <c r="H19" s="36">
        <v>10</v>
      </c>
      <c r="I19" s="17">
        <v>91.06651</v>
      </c>
      <c r="J19" s="17">
        <f>'2018年固定资产折旧表'!J19+I19</f>
        <v>819.59859</v>
      </c>
      <c r="K19" s="17">
        <f t="shared" si="0"/>
        <v>119.23141</v>
      </c>
      <c r="L19" s="72">
        <v>0.03</v>
      </c>
      <c r="M19" s="17">
        <f t="shared" si="1"/>
        <v>28.1649</v>
      </c>
      <c r="N19" s="17" t="s">
        <v>92</v>
      </c>
      <c r="O19" s="105"/>
    </row>
    <row r="20" spans="1:15">
      <c r="A20" s="13" t="s">
        <v>114</v>
      </c>
      <c r="B20" s="14" t="s">
        <v>115</v>
      </c>
      <c r="C20" s="15" t="s">
        <v>3</v>
      </c>
      <c r="D20" s="16" t="s">
        <v>47</v>
      </c>
      <c r="E20" s="17">
        <v>1151.25</v>
      </c>
      <c r="F20" s="84" t="s">
        <v>90</v>
      </c>
      <c r="G20" s="35" t="s">
        <v>91</v>
      </c>
      <c r="H20" s="36">
        <v>10</v>
      </c>
      <c r="I20" s="17">
        <v>111.67125</v>
      </c>
      <c r="J20" s="17">
        <f>'2018年固定资产折旧表'!J20+I20</f>
        <v>1005.04125</v>
      </c>
      <c r="K20" s="17">
        <f t="shared" si="0"/>
        <v>146.20875</v>
      </c>
      <c r="L20" s="72">
        <v>0.03</v>
      </c>
      <c r="M20" s="17">
        <f t="shared" si="1"/>
        <v>34.5375</v>
      </c>
      <c r="N20" s="17" t="s">
        <v>92</v>
      </c>
      <c r="O20" s="105"/>
    </row>
    <row r="21" spans="1:15">
      <c r="A21" s="13" t="s">
        <v>116</v>
      </c>
      <c r="B21" s="14" t="s">
        <v>117</v>
      </c>
      <c r="C21" s="15" t="s">
        <v>3</v>
      </c>
      <c r="D21" s="16" t="s">
        <v>47</v>
      </c>
      <c r="E21" s="17">
        <v>8218</v>
      </c>
      <c r="F21" s="84" t="s">
        <v>90</v>
      </c>
      <c r="G21" s="35" t="s">
        <v>91</v>
      </c>
      <c r="H21" s="36">
        <v>10</v>
      </c>
      <c r="I21" s="17">
        <v>797.146</v>
      </c>
      <c r="J21" s="17">
        <f>'2018年固定资产折旧表'!J21+I21</f>
        <v>7174.314</v>
      </c>
      <c r="K21" s="17">
        <f t="shared" si="0"/>
        <v>1043.686</v>
      </c>
      <c r="L21" s="72">
        <v>0.03</v>
      </c>
      <c r="M21" s="17">
        <f t="shared" si="1"/>
        <v>246.54</v>
      </c>
      <c r="N21" s="17" t="s">
        <v>92</v>
      </c>
      <c r="O21" s="105"/>
    </row>
    <row r="22" spans="1:15">
      <c r="A22" s="13" t="s">
        <v>118</v>
      </c>
      <c r="B22" s="14" t="s">
        <v>119</v>
      </c>
      <c r="C22" s="15" t="s">
        <v>3</v>
      </c>
      <c r="D22" s="16" t="s">
        <v>47</v>
      </c>
      <c r="E22" s="17">
        <v>30998.3</v>
      </c>
      <c r="F22" s="84" t="s">
        <v>90</v>
      </c>
      <c r="G22" s="35" t="s">
        <v>91</v>
      </c>
      <c r="H22" s="36">
        <v>10</v>
      </c>
      <c r="I22" s="17">
        <v>3006.8351</v>
      </c>
      <c r="J22" s="17">
        <f>'2018年固定资产折旧表'!J22+I22</f>
        <v>27061.5159</v>
      </c>
      <c r="K22" s="17">
        <f t="shared" si="0"/>
        <v>3936.7841</v>
      </c>
      <c r="L22" s="72">
        <v>0.03</v>
      </c>
      <c r="M22" s="17">
        <f t="shared" si="1"/>
        <v>929.949</v>
      </c>
      <c r="N22" s="17" t="s">
        <v>92</v>
      </c>
      <c r="O22" s="105"/>
    </row>
    <row r="23" spans="1:15">
      <c r="A23" s="13" t="s">
        <v>120</v>
      </c>
      <c r="B23" s="14" t="s">
        <v>121</v>
      </c>
      <c r="C23" s="15" t="s">
        <v>3</v>
      </c>
      <c r="D23" s="16" t="s">
        <v>47</v>
      </c>
      <c r="E23" s="17">
        <v>30110.4</v>
      </c>
      <c r="F23" s="84" t="s">
        <v>90</v>
      </c>
      <c r="G23" s="35" t="s">
        <v>91</v>
      </c>
      <c r="H23" s="36">
        <v>10</v>
      </c>
      <c r="I23" s="17">
        <v>2920.7088</v>
      </c>
      <c r="J23" s="17">
        <f>'2018年固定资产折旧表'!J23+I23</f>
        <v>26286.3792</v>
      </c>
      <c r="K23" s="17">
        <f t="shared" si="0"/>
        <v>3824.0208</v>
      </c>
      <c r="L23" s="72">
        <v>0.03</v>
      </c>
      <c r="M23" s="17">
        <f t="shared" si="1"/>
        <v>903.312</v>
      </c>
      <c r="N23" s="17" t="s">
        <v>92</v>
      </c>
      <c r="O23" s="105"/>
    </row>
    <row r="24" spans="1:15">
      <c r="A24" s="13" t="s">
        <v>122</v>
      </c>
      <c r="B24" s="14" t="s">
        <v>123</v>
      </c>
      <c r="C24" s="15" t="s">
        <v>3</v>
      </c>
      <c r="D24" s="16" t="s">
        <v>47</v>
      </c>
      <c r="E24" s="17">
        <v>19204.73</v>
      </c>
      <c r="F24" s="84" t="s">
        <v>90</v>
      </c>
      <c r="G24" s="35" t="s">
        <v>91</v>
      </c>
      <c r="H24" s="36">
        <v>10</v>
      </c>
      <c r="I24" s="17">
        <v>1862.85881</v>
      </c>
      <c r="J24" s="17">
        <f>'2018年固定资产折旧表'!J24+I24</f>
        <v>16765.72929</v>
      </c>
      <c r="K24" s="17">
        <f t="shared" si="0"/>
        <v>2439.00071</v>
      </c>
      <c r="L24" s="72">
        <v>0.03</v>
      </c>
      <c r="M24" s="17">
        <f t="shared" si="1"/>
        <v>576.1419</v>
      </c>
      <c r="N24" s="17" t="s">
        <v>92</v>
      </c>
      <c r="O24" s="105"/>
    </row>
    <row r="25" spans="1:15">
      <c r="A25" s="13" t="s">
        <v>124</v>
      </c>
      <c r="B25" s="14" t="s">
        <v>125</v>
      </c>
      <c r="C25" s="15" t="s">
        <v>3</v>
      </c>
      <c r="D25" s="16" t="s">
        <v>47</v>
      </c>
      <c r="E25" s="17">
        <v>31542.78</v>
      </c>
      <c r="F25" s="84" t="s">
        <v>90</v>
      </c>
      <c r="G25" s="35" t="s">
        <v>91</v>
      </c>
      <c r="H25" s="36">
        <v>10</v>
      </c>
      <c r="I25" s="17">
        <v>3059.64966</v>
      </c>
      <c r="J25" s="17">
        <f>'2018年固定资产折旧表'!J25+I25</f>
        <v>27536.84694</v>
      </c>
      <c r="K25" s="17">
        <f t="shared" si="0"/>
        <v>4005.93306</v>
      </c>
      <c r="L25" s="72">
        <v>0.03</v>
      </c>
      <c r="M25" s="17">
        <f t="shared" si="1"/>
        <v>946.2834</v>
      </c>
      <c r="N25" s="17" t="s">
        <v>92</v>
      </c>
      <c r="O25" s="105"/>
    </row>
    <row r="26" spans="1:15">
      <c r="A26" s="13" t="s">
        <v>126</v>
      </c>
      <c r="B26" s="14" t="s">
        <v>127</v>
      </c>
      <c r="C26" s="15" t="s">
        <v>3</v>
      </c>
      <c r="D26" s="16" t="s">
        <v>47</v>
      </c>
      <c r="E26" s="17">
        <v>6284.11</v>
      </c>
      <c r="F26" s="84" t="s">
        <v>90</v>
      </c>
      <c r="G26" s="35" t="s">
        <v>91</v>
      </c>
      <c r="H26" s="36">
        <v>10</v>
      </c>
      <c r="I26" s="17">
        <v>609.55867</v>
      </c>
      <c r="J26" s="17">
        <f>'2018年固定资产折旧表'!J26+I26</f>
        <v>5486.02803</v>
      </c>
      <c r="K26" s="17">
        <f t="shared" si="0"/>
        <v>798.081969999998</v>
      </c>
      <c r="L26" s="72">
        <v>0.03</v>
      </c>
      <c r="M26" s="17">
        <f t="shared" si="1"/>
        <v>188.5233</v>
      </c>
      <c r="N26" s="17" t="s">
        <v>92</v>
      </c>
      <c r="O26" s="105"/>
    </row>
    <row r="27" spans="1:15">
      <c r="A27" s="13" t="s">
        <v>128</v>
      </c>
      <c r="B27" s="14" t="s">
        <v>129</v>
      </c>
      <c r="C27" s="15" t="s">
        <v>3</v>
      </c>
      <c r="D27" s="16" t="s">
        <v>47</v>
      </c>
      <c r="E27" s="17">
        <v>117011.64</v>
      </c>
      <c r="F27" s="84" t="s">
        <v>90</v>
      </c>
      <c r="G27" s="35" t="s">
        <v>91</v>
      </c>
      <c r="H27" s="36">
        <v>10</v>
      </c>
      <c r="I27" s="17">
        <v>11350.12908</v>
      </c>
      <c r="J27" s="17">
        <f>'2018年固定资产折旧表'!J27+I27</f>
        <v>102151.16172</v>
      </c>
      <c r="K27" s="17">
        <f t="shared" si="0"/>
        <v>14860.47828</v>
      </c>
      <c r="L27" s="72">
        <v>0.03</v>
      </c>
      <c r="M27" s="17">
        <f t="shared" si="1"/>
        <v>3510.3492</v>
      </c>
      <c r="N27" s="17" t="s">
        <v>92</v>
      </c>
      <c r="O27" s="105"/>
    </row>
    <row r="28" spans="1:15">
      <c r="A28" s="13" t="s">
        <v>130</v>
      </c>
      <c r="B28" s="14" t="s">
        <v>131</v>
      </c>
      <c r="C28" s="15" t="s">
        <v>3</v>
      </c>
      <c r="D28" s="16" t="s">
        <v>47</v>
      </c>
      <c r="E28" s="17">
        <v>58576.56</v>
      </c>
      <c r="F28" s="84" t="s">
        <v>90</v>
      </c>
      <c r="G28" s="35" t="s">
        <v>91</v>
      </c>
      <c r="H28" s="36">
        <v>10</v>
      </c>
      <c r="I28" s="17">
        <v>5681.92632</v>
      </c>
      <c r="J28" s="17">
        <f>'2018年固定资产折旧表'!J28+I28</f>
        <v>51137.33688</v>
      </c>
      <c r="K28" s="17">
        <f t="shared" si="0"/>
        <v>7439.22312</v>
      </c>
      <c r="L28" s="72">
        <v>0.03</v>
      </c>
      <c r="M28" s="17">
        <f t="shared" si="1"/>
        <v>1757.2968</v>
      </c>
      <c r="N28" s="17" t="s">
        <v>92</v>
      </c>
      <c r="O28" s="105"/>
    </row>
    <row r="29" spans="1:15">
      <c r="A29" s="13" t="s">
        <v>132</v>
      </c>
      <c r="B29" s="14" t="s">
        <v>133</v>
      </c>
      <c r="C29" s="15" t="s">
        <v>3</v>
      </c>
      <c r="D29" s="16" t="s">
        <v>47</v>
      </c>
      <c r="E29" s="17">
        <v>5537.9</v>
      </c>
      <c r="F29" s="84" t="s">
        <v>90</v>
      </c>
      <c r="G29" s="35" t="s">
        <v>91</v>
      </c>
      <c r="H29" s="36">
        <v>10</v>
      </c>
      <c r="I29" s="17">
        <v>537.1763</v>
      </c>
      <c r="J29" s="17">
        <f>'2018年固定资产折旧表'!J29+I29</f>
        <v>4834.5867</v>
      </c>
      <c r="K29" s="17">
        <f t="shared" si="0"/>
        <v>703.3133</v>
      </c>
      <c r="L29" s="72">
        <v>0.03</v>
      </c>
      <c r="M29" s="17">
        <f t="shared" si="1"/>
        <v>166.137</v>
      </c>
      <c r="N29" s="17" t="s">
        <v>92</v>
      </c>
      <c r="O29" s="105"/>
    </row>
    <row r="30" spans="1:15">
      <c r="A30" s="13" t="s">
        <v>134</v>
      </c>
      <c r="B30" s="14" t="s">
        <v>135</v>
      </c>
      <c r="C30" s="15" t="s">
        <v>3</v>
      </c>
      <c r="D30" s="16" t="s">
        <v>47</v>
      </c>
      <c r="E30" s="17">
        <v>37657.72</v>
      </c>
      <c r="F30" s="84" t="s">
        <v>90</v>
      </c>
      <c r="G30" s="35" t="s">
        <v>91</v>
      </c>
      <c r="H30" s="36">
        <v>10</v>
      </c>
      <c r="I30" s="17">
        <v>3652.79884</v>
      </c>
      <c r="J30" s="17">
        <f>'2018年固定资产折旧表'!J30+I30</f>
        <v>32875.18956</v>
      </c>
      <c r="K30" s="17">
        <f t="shared" si="0"/>
        <v>4782.53043999999</v>
      </c>
      <c r="L30" s="72">
        <v>0.03</v>
      </c>
      <c r="M30" s="17">
        <f t="shared" si="1"/>
        <v>1129.7316</v>
      </c>
      <c r="N30" s="17" t="s">
        <v>92</v>
      </c>
      <c r="O30" s="105"/>
    </row>
    <row r="31" spans="1:15">
      <c r="A31" s="13" t="s">
        <v>136</v>
      </c>
      <c r="B31" s="14" t="s">
        <v>137</v>
      </c>
      <c r="C31" s="15" t="s">
        <v>7</v>
      </c>
      <c r="D31" s="16" t="s">
        <v>40</v>
      </c>
      <c r="E31" s="17">
        <v>27661.69</v>
      </c>
      <c r="F31" s="84" t="s">
        <v>90</v>
      </c>
      <c r="G31" s="35" t="s">
        <v>91</v>
      </c>
      <c r="H31" s="36">
        <v>15</v>
      </c>
      <c r="I31" s="17">
        <v>1788.78928666667</v>
      </c>
      <c r="J31" s="17">
        <f>'2018年固定资产折旧表'!J31+I31</f>
        <v>16099.10358</v>
      </c>
      <c r="K31" s="17">
        <f t="shared" si="0"/>
        <v>11562.58642</v>
      </c>
      <c r="L31" s="72">
        <v>0.03</v>
      </c>
      <c r="M31" s="17">
        <f t="shared" si="1"/>
        <v>829.8507</v>
      </c>
      <c r="N31" s="17" t="s">
        <v>92</v>
      </c>
      <c r="O31" s="105"/>
    </row>
    <row r="32" spans="1:15">
      <c r="A32" s="13" t="s">
        <v>138</v>
      </c>
      <c r="B32" s="14" t="s">
        <v>139</v>
      </c>
      <c r="C32" s="15" t="s">
        <v>7</v>
      </c>
      <c r="D32" s="16" t="s">
        <v>40</v>
      </c>
      <c r="E32" s="17">
        <v>41245.6</v>
      </c>
      <c r="F32" s="84" t="s">
        <v>90</v>
      </c>
      <c r="G32" s="35" t="s">
        <v>91</v>
      </c>
      <c r="H32" s="36">
        <v>15</v>
      </c>
      <c r="I32" s="17">
        <v>2667.21546666667</v>
      </c>
      <c r="J32" s="17">
        <f>'2018年固定资产折旧表'!J32+I32</f>
        <v>24004.9392</v>
      </c>
      <c r="K32" s="17">
        <f t="shared" si="0"/>
        <v>17240.6608</v>
      </c>
      <c r="L32" s="72">
        <v>0.03</v>
      </c>
      <c r="M32" s="17">
        <f t="shared" si="1"/>
        <v>1237.368</v>
      </c>
      <c r="N32" s="17" t="s">
        <v>92</v>
      </c>
      <c r="O32" s="105"/>
    </row>
    <row r="33" spans="1:15">
      <c r="A33" s="13" t="s">
        <v>140</v>
      </c>
      <c r="B33" s="14" t="s">
        <v>141</v>
      </c>
      <c r="C33" s="15" t="s">
        <v>7</v>
      </c>
      <c r="D33" s="16" t="s">
        <v>40</v>
      </c>
      <c r="E33" s="17">
        <v>1384.05</v>
      </c>
      <c r="F33" s="84" t="s">
        <v>90</v>
      </c>
      <c r="G33" s="35" t="s">
        <v>91</v>
      </c>
      <c r="H33" s="36">
        <v>15</v>
      </c>
      <c r="I33" s="17">
        <v>89.5019</v>
      </c>
      <c r="J33" s="17">
        <f>'2018年固定资产折旧表'!J33+I33</f>
        <v>805.5171</v>
      </c>
      <c r="K33" s="17">
        <f t="shared" si="0"/>
        <v>578.5329</v>
      </c>
      <c r="L33" s="72">
        <v>0.03</v>
      </c>
      <c r="M33" s="17">
        <f t="shared" si="1"/>
        <v>41.5215</v>
      </c>
      <c r="N33" s="17" t="s">
        <v>92</v>
      </c>
      <c r="O33" s="105"/>
    </row>
    <row r="34" spans="1:15">
      <c r="A34" s="13" t="s">
        <v>142</v>
      </c>
      <c r="B34" s="14" t="s">
        <v>143</v>
      </c>
      <c r="C34" s="15" t="s">
        <v>7</v>
      </c>
      <c r="D34" s="16" t="s">
        <v>40</v>
      </c>
      <c r="E34" s="17">
        <v>3524.78</v>
      </c>
      <c r="F34" s="84" t="s">
        <v>90</v>
      </c>
      <c r="G34" s="35" t="s">
        <v>91</v>
      </c>
      <c r="H34" s="36">
        <v>15</v>
      </c>
      <c r="I34" s="17">
        <v>227.935773333333</v>
      </c>
      <c r="J34" s="17">
        <f>'2018年固定资产折旧表'!J34+I34</f>
        <v>2051.42196</v>
      </c>
      <c r="K34" s="17">
        <f t="shared" si="0"/>
        <v>1473.35804</v>
      </c>
      <c r="L34" s="72">
        <v>0.03</v>
      </c>
      <c r="M34" s="17">
        <f t="shared" si="1"/>
        <v>105.7434</v>
      </c>
      <c r="N34" s="17" t="s">
        <v>92</v>
      </c>
      <c r="O34" s="105"/>
    </row>
    <row r="35" spans="1:15">
      <c r="A35" s="13" t="s">
        <v>144</v>
      </c>
      <c r="B35" s="14" t="s">
        <v>145</v>
      </c>
      <c r="C35" s="15" t="s">
        <v>7</v>
      </c>
      <c r="D35" s="16" t="s">
        <v>40</v>
      </c>
      <c r="E35" s="17">
        <v>18986.5</v>
      </c>
      <c r="F35" s="84" t="s">
        <v>90</v>
      </c>
      <c r="G35" s="35" t="s">
        <v>91</v>
      </c>
      <c r="H35" s="36">
        <v>15</v>
      </c>
      <c r="I35" s="17">
        <v>1227.79366666667</v>
      </c>
      <c r="J35" s="17">
        <f>'2018年固定资产折旧表'!J35+I35</f>
        <v>11050.143</v>
      </c>
      <c r="K35" s="17">
        <f t="shared" si="0"/>
        <v>7936.357</v>
      </c>
      <c r="L35" s="72">
        <v>0.03</v>
      </c>
      <c r="M35" s="17">
        <f t="shared" si="1"/>
        <v>569.595</v>
      </c>
      <c r="N35" s="17" t="s">
        <v>92</v>
      </c>
      <c r="O35" s="105"/>
    </row>
    <row r="36" spans="1:15">
      <c r="A36" s="13" t="s">
        <v>146</v>
      </c>
      <c r="B36" s="14" t="s">
        <v>147</v>
      </c>
      <c r="C36" s="15" t="s">
        <v>3</v>
      </c>
      <c r="D36" s="16" t="s">
        <v>47</v>
      </c>
      <c r="E36" s="17">
        <v>53247.65</v>
      </c>
      <c r="F36" s="84" t="s">
        <v>90</v>
      </c>
      <c r="G36" s="35" t="s">
        <v>91</v>
      </c>
      <c r="H36" s="36">
        <v>10</v>
      </c>
      <c r="I36" s="17">
        <v>5165.02205</v>
      </c>
      <c r="J36" s="17">
        <f>'2018年固定资产折旧表'!J36+I36</f>
        <v>46485.19845</v>
      </c>
      <c r="K36" s="17">
        <f t="shared" si="0"/>
        <v>6762.45155</v>
      </c>
      <c r="L36" s="72">
        <v>0.03</v>
      </c>
      <c r="M36" s="17">
        <f t="shared" si="1"/>
        <v>1597.4295</v>
      </c>
      <c r="N36" s="17" t="s">
        <v>92</v>
      </c>
      <c r="O36" s="105"/>
    </row>
    <row r="37" spans="1:15">
      <c r="A37" s="13" t="s">
        <v>148</v>
      </c>
      <c r="B37" s="14" t="s">
        <v>149</v>
      </c>
      <c r="C37" s="15" t="s">
        <v>3</v>
      </c>
      <c r="D37" s="16" t="s">
        <v>47</v>
      </c>
      <c r="E37" s="17">
        <v>24679.51</v>
      </c>
      <c r="F37" s="84" t="s">
        <v>90</v>
      </c>
      <c r="G37" s="35" t="s">
        <v>91</v>
      </c>
      <c r="H37" s="36">
        <v>10</v>
      </c>
      <c r="I37" s="17">
        <v>2393.91247</v>
      </c>
      <c r="J37" s="17">
        <f>'2018年固定资产折旧表'!J37+I37</f>
        <v>21545.21223</v>
      </c>
      <c r="K37" s="17">
        <f t="shared" si="0"/>
        <v>3134.29777</v>
      </c>
      <c r="L37" s="72">
        <v>0.03</v>
      </c>
      <c r="M37" s="17">
        <f t="shared" si="1"/>
        <v>740.3853</v>
      </c>
      <c r="N37" s="17" t="s">
        <v>92</v>
      </c>
      <c r="O37" s="105"/>
    </row>
    <row r="38" spans="1:15">
      <c r="A38" s="13" t="s">
        <v>150</v>
      </c>
      <c r="B38" s="14" t="s">
        <v>151</v>
      </c>
      <c r="C38" s="15" t="s">
        <v>3</v>
      </c>
      <c r="D38" s="16" t="s">
        <v>47</v>
      </c>
      <c r="E38" s="17">
        <v>18626.58</v>
      </c>
      <c r="F38" s="84" t="s">
        <v>90</v>
      </c>
      <c r="G38" s="35" t="s">
        <v>91</v>
      </c>
      <c r="H38" s="36">
        <v>10</v>
      </c>
      <c r="I38" s="17">
        <v>1806.77826</v>
      </c>
      <c r="J38" s="17">
        <f>'2018年固定资产折旧表'!J38+I38</f>
        <v>16261.00434</v>
      </c>
      <c r="K38" s="17">
        <f t="shared" si="0"/>
        <v>2365.57566</v>
      </c>
      <c r="L38" s="72">
        <v>0.03</v>
      </c>
      <c r="M38" s="17">
        <f t="shared" si="1"/>
        <v>558.7974</v>
      </c>
      <c r="N38" s="17" t="s">
        <v>92</v>
      </c>
      <c r="O38" s="105"/>
    </row>
    <row r="39" spans="1:15">
      <c r="A39" s="13" t="s">
        <v>152</v>
      </c>
      <c r="B39" s="14" t="s">
        <v>129</v>
      </c>
      <c r="C39" s="15" t="s">
        <v>3</v>
      </c>
      <c r="D39" s="16" t="s">
        <v>47</v>
      </c>
      <c r="E39" s="17">
        <v>117013.17</v>
      </c>
      <c r="F39" s="84" t="s">
        <v>90</v>
      </c>
      <c r="G39" s="35" t="s">
        <v>91</v>
      </c>
      <c r="H39" s="36">
        <v>10</v>
      </c>
      <c r="I39" s="17">
        <v>11350.27749</v>
      </c>
      <c r="J39" s="17">
        <f>'2018年固定资产折旧表'!J39+I39</f>
        <v>102152.49741</v>
      </c>
      <c r="K39" s="17">
        <f t="shared" si="0"/>
        <v>14860.67259</v>
      </c>
      <c r="L39" s="72">
        <v>0.03</v>
      </c>
      <c r="M39" s="17">
        <f t="shared" si="1"/>
        <v>3510.3951</v>
      </c>
      <c r="N39" s="17" t="s">
        <v>92</v>
      </c>
      <c r="O39" s="105"/>
    </row>
    <row r="40" spans="1:15">
      <c r="A40" s="13" t="s">
        <v>153</v>
      </c>
      <c r="B40" s="14" t="s">
        <v>154</v>
      </c>
      <c r="C40" s="15" t="s">
        <v>3</v>
      </c>
      <c r="D40" s="16" t="s">
        <v>47</v>
      </c>
      <c r="E40" s="17">
        <v>22695.66</v>
      </c>
      <c r="F40" s="84" t="s">
        <v>90</v>
      </c>
      <c r="G40" s="35" t="s">
        <v>91</v>
      </c>
      <c r="H40" s="36">
        <v>10</v>
      </c>
      <c r="I40" s="17">
        <v>2201.47902</v>
      </c>
      <c r="J40" s="17">
        <f>'2018年固定资产折旧表'!J40+I40</f>
        <v>19813.31118</v>
      </c>
      <c r="K40" s="17">
        <f t="shared" si="0"/>
        <v>2882.34882</v>
      </c>
      <c r="L40" s="72">
        <v>0.03</v>
      </c>
      <c r="M40" s="17">
        <f t="shared" si="1"/>
        <v>680.8698</v>
      </c>
      <c r="N40" s="17" t="s">
        <v>92</v>
      </c>
      <c r="O40" s="105"/>
    </row>
    <row r="41" spans="1:15">
      <c r="A41" s="13" t="s">
        <v>155</v>
      </c>
      <c r="B41" s="14" t="s">
        <v>156</v>
      </c>
      <c r="C41" s="15" t="s">
        <v>3</v>
      </c>
      <c r="D41" s="16" t="s">
        <v>47</v>
      </c>
      <c r="E41" s="17">
        <v>1916.7</v>
      </c>
      <c r="F41" s="84" t="s">
        <v>90</v>
      </c>
      <c r="G41" s="35" t="s">
        <v>91</v>
      </c>
      <c r="H41" s="36">
        <v>10</v>
      </c>
      <c r="I41" s="17">
        <v>185.9199</v>
      </c>
      <c r="J41" s="17">
        <f>'2018年固定资产折旧表'!J41+I41</f>
        <v>1673.2791</v>
      </c>
      <c r="K41" s="17">
        <f t="shared" si="0"/>
        <v>243.4209</v>
      </c>
      <c r="L41" s="72">
        <v>0.03</v>
      </c>
      <c r="M41" s="17">
        <f t="shared" si="1"/>
        <v>57.501</v>
      </c>
      <c r="N41" s="17" t="s">
        <v>92</v>
      </c>
      <c r="O41" s="105"/>
    </row>
    <row r="42" spans="1:15">
      <c r="A42" s="13" t="s">
        <v>157</v>
      </c>
      <c r="B42" s="14" t="s">
        <v>158</v>
      </c>
      <c r="C42" s="15" t="s">
        <v>3</v>
      </c>
      <c r="D42" s="16" t="s">
        <v>47</v>
      </c>
      <c r="E42" s="17">
        <v>8246.58</v>
      </c>
      <c r="F42" s="84" t="s">
        <v>90</v>
      </c>
      <c r="G42" s="35" t="s">
        <v>91</v>
      </c>
      <c r="H42" s="36">
        <v>10</v>
      </c>
      <c r="I42" s="17">
        <v>799.91826</v>
      </c>
      <c r="J42" s="17">
        <f>'2018年固定资产折旧表'!J42+I42</f>
        <v>7199.26434</v>
      </c>
      <c r="K42" s="17">
        <f t="shared" si="0"/>
        <v>1047.31566</v>
      </c>
      <c r="L42" s="72">
        <v>0.03</v>
      </c>
      <c r="M42" s="17">
        <f t="shared" si="1"/>
        <v>247.3974</v>
      </c>
      <c r="N42" s="17" t="s">
        <v>92</v>
      </c>
      <c r="O42" s="105"/>
    </row>
    <row r="43" spans="1:15">
      <c r="A43" s="13" t="s">
        <v>159</v>
      </c>
      <c r="B43" s="14" t="s">
        <v>137</v>
      </c>
      <c r="C43" s="15" t="s">
        <v>7</v>
      </c>
      <c r="D43" s="16" t="s">
        <v>40</v>
      </c>
      <c r="E43" s="17">
        <v>56951.15</v>
      </c>
      <c r="F43" s="84" t="s">
        <v>90</v>
      </c>
      <c r="G43" s="35" t="s">
        <v>91</v>
      </c>
      <c r="H43" s="36">
        <v>15</v>
      </c>
      <c r="I43" s="17">
        <v>3682.84103333333</v>
      </c>
      <c r="J43" s="17">
        <f>'2018年固定资产折旧表'!J43+I43</f>
        <v>33145.5693</v>
      </c>
      <c r="K43" s="17">
        <f t="shared" si="0"/>
        <v>23805.5807</v>
      </c>
      <c r="L43" s="72">
        <v>0.03</v>
      </c>
      <c r="M43" s="17">
        <f t="shared" si="1"/>
        <v>1708.5345</v>
      </c>
      <c r="N43" s="17" t="s">
        <v>92</v>
      </c>
      <c r="O43" s="105"/>
    </row>
    <row r="44" spans="1:15">
      <c r="A44" s="13" t="s">
        <v>160</v>
      </c>
      <c r="B44" s="14" t="s">
        <v>139</v>
      </c>
      <c r="C44" s="15" t="s">
        <v>7</v>
      </c>
      <c r="D44" s="16" t="s">
        <v>40</v>
      </c>
      <c r="E44" s="17">
        <v>78442.32</v>
      </c>
      <c r="F44" s="84" t="s">
        <v>90</v>
      </c>
      <c r="G44" s="35" t="s">
        <v>91</v>
      </c>
      <c r="H44" s="36">
        <v>15</v>
      </c>
      <c r="I44" s="17">
        <v>5072.60336</v>
      </c>
      <c r="J44" s="17">
        <f>'2018年固定资产折旧表'!J44+I44</f>
        <v>45653.43024</v>
      </c>
      <c r="K44" s="17">
        <f t="shared" si="0"/>
        <v>32788.88976</v>
      </c>
      <c r="L44" s="72">
        <v>0.03</v>
      </c>
      <c r="M44" s="17">
        <f t="shared" si="1"/>
        <v>2353.2696</v>
      </c>
      <c r="N44" s="17" t="s">
        <v>92</v>
      </c>
      <c r="O44" s="105"/>
    </row>
    <row r="45" spans="1:15">
      <c r="A45" s="13" t="s">
        <v>161</v>
      </c>
      <c r="B45" s="27" t="s">
        <v>141</v>
      </c>
      <c r="C45" s="29" t="s">
        <v>7</v>
      </c>
      <c r="D45" s="16" t="s">
        <v>40</v>
      </c>
      <c r="E45" s="17">
        <v>3644.67</v>
      </c>
      <c r="F45" s="84" t="s">
        <v>90</v>
      </c>
      <c r="G45" s="35" t="s">
        <v>91</v>
      </c>
      <c r="H45" s="36">
        <v>15</v>
      </c>
      <c r="I45" s="17">
        <v>235.68866</v>
      </c>
      <c r="J45" s="17">
        <f>'2018年固定资产折旧表'!J45+I45</f>
        <v>2121.19794</v>
      </c>
      <c r="K45" s="17">
        <f t="shared" si="0"/>
        <v>1523.47206</v>
      </c>
      <c r="L45" s="72">
        <v>0.03</v>
      </c>
      <c r="M45" s="17">
        <f t="shared" si="1"/>
        <v>109.3401</v>
      </c>
      <c r="N45" s="17" t="s">
        <v>92</v>
      </c>
      <c r="O45" s="105"/>
    </row>
    <row r="46" spans="1:14">
      <c r="A46" s="13" t="s">
        <v>162</v>
      </c>
      <c r="B46" s="27" t="s">
        <v>143</v>
      </c>
      <c r="C46" s="29" t="s">
        <v>7</v>
      </c>
      <c r="D46" s="16" t="s">
        <v>40</v>
      </c>
      <c r="E46" s="17">
        <v>6012.86</v>
      </c>
      <c r="F46" s="84" t="s">
        <v>90</v>
      </c>
      <c r="G46" s="35" t="s">
        <v>91</v>
      </c>
      <c r="H46" s="36">
        <v>15</v>
      </c>
      <c r="I46" s="17">
        <v>388.831613333333</v>
      </c>
      <c r="J46" s="17">
        <f>'2018年固定资产折旧表'!J46+I46</f>
        <v>3499.48452</v>
      </c>
      <c r="K46" s="17">
        <f t="shared" si="0"/>
        <v>2513.37548</v>
      </c>
      <c r="L46" s="72">
        <v>0.03</v>
      </c>
      <c r="M46" s="17">
        <f t="shared" si="1"/>
        <v>180.3858</v>
      </c>
      <c r="N46" s="17" t="s">
        <v>92</v>
      </c>
    </row>
    <row r="47" spans="1:14">
      <c r="A47" s="13" t="s">
        <v>163</v>
      </c>
      <c r="B47" s="27" t="s">
        <v>164</v>
      </c>
      <c r="C47" s="29" t="s">
        <v>3</v>
      </c>
      <c r="D47" s="16" t="s">
        <v>47</v>
      </c>
      <c r="E47" s="17">
        <v>24771.12</v>
      </c>
      <c r="F47" s="84" t="s">
        <v>90</v>
      </c>
      <c r="G47" s="35" t="s">
        <v>91</v>
      </c>
      <c r="H47" s="36">
        <v>10</v>
      </c>
      <c r="I47" s="17">
        <v>2402.79864</v>
      </c>
      <c r="J47" s="17">
        <f>'2018年固定资产折旧表'!J47+I47</f>
        <v>21625.18776</v>
      </c>
      <c r="K47" s="17">
        <f t="shared" si="0"/>
        <v>3145.93224</v>
      </c>
      <c r="L47" s="72">
        <v>0.03</v>
      </c>
      <c r="M47" s="17">
        <f t="shared" si="1"/>
        <v>743.1336</v>
      </c>
      <c r="N47" s="17" t="s">
        <v>92</v>
      </c>
    </row>
    <row r="48" spans="1:14">
      <c r="A48" s="13" t="s">
        <v>165</v>
      </c>
      <c r="B48" s="27" t="s">
        <v>166</v>
      </c>
      <c r="C48" s="29" t="s">
        <v>3</v>
      </c>
      <c r="D48" s="16" t="s">
        <v>47</v>
      </c>
      <c r="E48" s="17">
        <v>591.3</v>
      </c>
      <c r="F48" s="84" t="s">
        <v>90</v>
      </c>
      <c r="G48" s="35" t="s">
        <v>91</v>
      </c>
      <c r="H48" s="36">
        <v>10</v>
      </c>
      <c r="I48" s="17">
        <v>57.3561</v>
      </c>
      <c r="J48" s="17">
        <f>'2018年固定资产折旧表'!J48+I48</f>
        <v>516.2049</v>
      </c>
      <c r="K48" s="17">
        <f t="shared" si="0"/>
        <v>75.0951000000001</v>
      </c>
      <c r="L48" s="72">
        <v>0.03</v>
      </c>
      <c r="M48" s="17">
        <f t="shared" si="1"/>
        <v>17.739</v>
      </c>
      <c r="N48" s="17" t="s">
        <v>92</v>
      </c>
    </row>
    <row r="49" spans="1:14">
      <c r="A49" s="13" t="s">
        <v>167</v>
      </c>
      <c r="B49" s="27" t="s">
        <v>168</v>
      </c>
      <c r="C49" s="29" t="s">
        <v>3</v>
      </c>
      <c r="D49" s="16" t="s">
        <v>47</v>
      </c>
      <c r="E49" s="17">
        <v>570.48</v>
      </c>
      <c r="F49" s="84" t="s">
        <v>90</v>
      </c>
      <c r="G49" s="35" t="s">
        <v>91</v>
      </c>
      <c r="H49" s="36">
        <v>10</v>
      </c>
      <c r="I49" s="17">
        <v>55.33656</v>
      </c>
      <c r="J49" s="17">
        <f>'2018年固定资产折旧表'!J49+I49</f>
        <v>498.02904</v>
      </c>
      <c r="K49" s="17">
        <f t="shared" si="0"/>
        <v>72.45096</v>
      </c>
      <c r="L49" s="72">
        <v>0.03</v>
      </c>
      <c r="M49" s="17">
        <f t="shared" si="1"/>
        <v>17.1144</v>
      </c>
      <c r="N49" s="17" t="s">
        <v>92</v>
      </c>
    </row>
    <row r="50" spans="1:14">
      <c r="A50" s="13" t="s">
        <v>169</v>
      </c>
      <c r="B50" s="27" t="s">
        <v>170</v>
      </c>
      <c r="C50" s="29" t="s">
        <v>3</v>
      </c>
      <c r="D50" s="16" t="s">
        <v>47</v>
      </c>
      <c r="E50" s="17">
        <v>768.42</v>
      </c>
      <c r="F50" s="84" t="s">
        <v>90</v>
      </c>
      <c r="G50" s="35" t="s">
        <v>91</v>
      </c>
      <c r="H50" s="36">
        <v>10</v>
      </c>
      <c r="I50" s="17">
        <v>74.53674</v>
      </c>
      <c r="J50" s="17">
        <f>'2018年固定资产折旧表'!J50+I50</f>
        <v>670.83066</v>
      </c>
      <c r="K50" s="17">
        <f t="shared" si="0"/>
        <v>97.58934</v>
      </c>
      <c r="L50" s="72">
        <v>0.03</v>
      </c>
      <c r="M50" s="17">
        <f t="shared" si="1"/>
        <v>23.0526</v>
      </c>
      <c r="N50" s="17" t="s">
        <v>92</v>
      </c>
    </row>
    <row r="51" spans="1:14">
      <c r="A51" s="13" t="s">
        <v>171</v>
      </c>
      <c r="B51" s="27" t="s">
        <v>172</v>
      </c>
      <c r="C51" s="29" t="s">
        <v>3</v>
      </c>
      <c r="D51" s="16" t="s">
        <v>47</v>
      </c>
      <c r="E51" s="17">
        <v>4365.81</v>
      </c>
      <c r="F51" s="84" t="s">
        <v>90</v>
      </c>
      <c r="G51" s="35" t="s">
        <v>91</v>
      </c>
      <c r="H51" s="36">
        <v>10</v>
      </c>
      <c r="I51" s="17">
        <v>423.48357</v>
      </c>
      <c r="J51" s="17">
        <f>'2018年固定资产折旧表'!J51+I51</f>
        <v>3811.35213</v>
      </c>
      <c r="K51" s="17">
        <f t="shared" si="0"/>
        <v>554.457870000001</v>
      </c>
      <c r="L51" s="72">
        <v>0.03</v>
      </c>
      <c r="M51" s="17">
        <f t="shared" si="1"/>
        <v>130.9743</v>
      </c>
      <c r="N51" s="17" t="s">
        <v>92</v>
      </c>
    </row>
    <row r="52" spans="1:14">
      <c r="A52" s="13" t="s">
        <v>173</v>
      </c>
      <c r="B52" s="27" t="s">
        <v>174</v>
      </c>
      <c r="C52" s="29" t="s">
        <v>3</v>
      </c>
      <c r="D52" s="16" t="s">
        <v>47</v>
      </c>
      <c r="E52" s="17">
        <v>671.23</v>
      </c>
      <c r="F52" s="84" t="s">
        <v>90</v>
      </c>
      <c r="G52" s="35" t="s">
        <v>91</v>
      </c>
      <c r="H52" s="36">
        <v>10</v>
      </c>
      <c r="I52" s="17">
        <v>65.10931</v>
      </c>
      <c r="J52" s="17">
        <f>'2018年固定资产折旧表'!J52+I52</f>
        <v>585.98379</v>
      </c>
      <c r="K52" s="17">
        <f t="shared" si="0"/>
        <v>85.2462099999999</v>
      </c>
      <c r="L52" s="72">
        <v>0.03</v>
      </c>
      <c r="M52" s="17">
        <f t="shared" si="1"/>
        <v>20.1369</v>
      </c>
      <c r="N52" s="17" t="s">
        <v>92</v>
      </c>
    </row>
    <row r="53" spans="1:14">
      <c r="A53" s="13" t="s">
        <v>175</v>
      </c>
      <c r="B53" s="27" t="s">
        <v>176</v>
      </c>
      <c r="C53" s="29" t="s">
        <v>3</v>
      </c>
      <c r="D53" s="16" t="s">
        <v>47</v>
      </c>
      <c r="E53" s="17">
        <v>11635.27</v>
      </c>
      <c r="F53" s="84" t="s">
        <v>90</v>
      </c>
      <c r="G53" s="35" t="s">
        <v>91</v>
      </c>
      <c r="H53" s="36">
        <v>10</v>
      </c>
      <c r="I53" s="17">
        <v>1128.62119</v>
      </c>
      <c r="J53" s="17">
        <f>'2018年固定资产折旧表'!J53+I53</f>
        <v>10157.59071</v>
      </c>
      <c r="K53" s="17">
        <f t="shared" si="0"/>
        <v>1477.67929</v>
      </c>
      <c r="L53" s="72">
        <v>0.03</v>
      </c>
      <c r="M53" s="17">
        <f t="shared" si="1"/>
        <v>349.0581</v>
      </c>
      <c r="N53" s="17" t="s">
        <v>92</v>
      </c>
    </row>
    <row r="54" spans="1:14">
      <c r="A54" s="13" t="s">
        <v>177</v>
      </c>
      <c r="B54" s="27" t="s">
        <v>178</v>
      </c>
      <c r="C54" s="29" t="s">
        <v>7</v>
      </c>
      <c r="D54" s="16" t="s">
        <v>40</v>
      </c>
      <c r="E54" s="17">
        <v>297607.72</v>
      </c>
      <c r="F54" s="84" t="s">
        <v>90</v>
      </c>
      <c r="G54" s="35" t="s">
        <v>91</v>
      </c>
      <c r="H54" s="36">
        <v>15</v>
      </c>
      <c r="I54" s="17">
        <v>19245.2992266667</v>
      </c>
      <c r="J54" s="17">
        <f>'2018年固定资产折旧表'!J54+I54</f>
        <v>173207.69304</v>
      </c>
      <c r="K54" s="17">
        <f t="shared" si="0"/>
        <v>124400.02696</v>
      </c>
      <c r="L54" s="72">
        <v>0.03</v>
      </c>
      <c r="M54" s="17">
        <f t="shared" si="1"/>
        <v>8928.2316</v>
      </c>
      <c r="N54" s="17" t="s">
        <v>92</v>
      </c>
    </row>
    <row r="55" spans="1:14">
      <c r="A55" s="13" t="s">
        <v>179</v>
      </c>
      <c r="B55" s="27" t="s">
        <v>180</v>
      </c>
      <c r="C55" s="29" t="s">
        <v>7</v>
      </c>
      <c r="D55" s="16" t="s">
        <v>40</v>
      </c>
      <c r="E55" s="17">
        <v>23178.55</v>
      </c>
      <c r="F55" s="84" t="s">
        <v>90</v>
      </c>
      <c r="G55" s="35" t="s">
        <v>91</v>
      </c>
      <c r="H55" s="36">
        <v>15</v>
      </c>
      <c r="I55" s="17">
        <v>1498.87956666667</v>
      </c>
      <c r="J55" s="17">
        <f>'2018年固定资产折旧表'!J55+I55</f>
        <v>13489.9161</v>
      </c>
      <c r="K55" s="17">
        <f t="shared" si="0"/>
        <v>9688.6339</v>
      </c>
      <c r="L55" s="72">
        <v>0.03</v>
      </c>
      <c r="M55" s="17">
        <f t="shared" si="1"/>
        <v>695.3565</v>
      </c>
      <c r="N55" s="17" t="s">
        <v>92</v>
      </c>
    </row>
    <row r="56" spans="1:14">
      <c r="A56" s="13" t="s">
        <v>181</v>
      </c>
      <c r="B56" s="27" t="s">
        <v>182</v>
      </c>
      <c r="C56" s="29" t="s">
        <v>7</v>
      </c>
      <c r="D56" s="16" t="s">
        <v>40</v>
      </c>
      <c r="E56" s="17">
        <v>66941.5</v>
      </c>
      <c r="F56" s="84" t="s">
        <v>90</v>
      </c>
      <c r="G56" s="35" t="s">
        <v>91</v>
      </c>
      <c r="H56" s="36">
        <v>15</v>
      </c>
      <c r="I56" s="17">
        <v>4328.88366666667</v>
      </c>
      <c r="J56" s="17">
        <f>'2018年固定资产折旧表'!J56+I56</f>
        <v>38959.953</v>
      </c>
      <c r="K56" s="17">
        <f t="shared" si="0"/>
        <v>27981.547</v>
      </c>
      <c r="L56" s="72">
        <v>0.03</v>
      </c>
      <c r="M56" s="17">
        <f t="shared" si="1"/>
        <v>2008.245</v>
      </c>
      <c r="N56" s="17" t="s">
        <v>92</v>
      </c>
    </row>
    <row r="57" spans="1:14">
      <c r="A57" s="13" t="s">
        <v>183</v>
      </c>
      <c r="B57" s="27" t="s">
        <v>184</v>
      </c>
      <c r="C57" s="29" t="s">
        <v>7</v>
      </c>
      <c r="D57" s="16" t="s">
        <v>40</v>
      </c>
      <c r="E57" s="17">
        <v>64183.87</v>
      </c>
      <c r="F57" s="84" t="s">
        <v>90</v>
      </c>
      <c r="G57" s="35" t="s">
        <v>91</v>
      </c>
      <c r="H57" s="36">
        <v>15</v>
      </c>
      <c r="I57" s="17">
        <v>4150.55692666667</v>
      </c>
      <c r="J57" s="17">
        <f>'2018年固定资产折旧表'!J57+I57</f>
        <v>37355.01234</v>
      </c>
      <c r="K57" s="17">
        <f t="shared" si="0"/>
        <v>26828.85766</v>
      </c>
      <c r="L57" s="72">
        <v>0.03</v>
      </c>
      <c r="M57" s="17">
        <f t="shared" si="1"/>
        <v>1925.5161</v>
      </c>
      <c r="N57" s="17" t="s">
        <v>92</v>
      </c>
    </row>
    <row r="58" spans="1:14">
      <c r="A58" s="13" t="s">
        <v>185</v>
      </c>
      <c r="B58" s="27" t="s">
        <v>186</v>
      </c>
      <c r="C58" s="29" t="s">
        <v>7</v>
      </c>
      <c r="D58" s="16" t="s">
        <v>40</v>
      </c>
      <c r="E58" s="17">
        <v>21793.08</v>
      </c>
      <c r="F58" s="84" t="s">
        <v>90</v>
      </c>
      <c r="G58" s="35" t="s">
        <v>91</v>
      </c>
      <c r="H58" s="36">
        <v>15</v>
      </c>
      <c r="I58" s="17">
        <v>1409.28584</v>
      </c>
      <c r="J58" s="17">
        <f>'2018年固定资产折旧表'!J58+I58</f>
        <v>12683.57256</v>
      </c>
      <c r="K58" s="17">
        <f t="shared" si="0"/>
        <v>9109.50744</v>
      </c>
      <c r="L58" s="72">
        <v>0.03</v>
      </c>
      <c r="M58" s="17">
        <f t="shared" si="1"/>
        <v>653.7924</v>
      </c>
      <c r="N58" s="17" t="s">
        <v>92</v>
      </c>
    </row>
    <row r="59" spans="1:14">
      <c r="A59" s="13" t="s">
        <v>187</v>
      </c>
      <c r="B59" s="27" t="s">
        <v>188</v>
      </c>
      <c r="C59" s="29" t="s">
        <v>7</v>
      </c>
      <c r="D59" s="16" t="s">
        <v>18</v>
      </c>
      <c r="E59" s="17">
        <v>5516.52</v>
      </c>
      <c r="F59" s="84" t="s">
        <v>90</v>
      </c>
      <c r="G59" s="35" t="s">
        <v>91</v>
      </c>
      <c r="H59" s="36">
        <v>15</v>
      </c>
      <c r="I59" s="17">
        <v>356.73496</v>
      </c>
      <c r="J59" s="17">
        <f>'2018年固定资产折旧表'!J59+I59</f>
        <v>3210.61464</v>
      </c>
      <c r="K59" s="17">
        <f t="shared" si="0"/>
        <v>2305.90536</v>
      </c>
      <c r="L59" s="72">
        <v>0.03</v>
      </c>
      <c r="M59" s="17">
        <f t="shared" si="1"/>
        <v>165.4956</v>
      </c>
      <c r="N59" s="17" t="s">
        <v>92</v>
      </c>
    </row>
    <row r="60" spans="1:14">
      <c r="A60" s="13" t="s">
        <v>189</v>
      </c>
      <c r="B60" s="27" t="s">
        <v>190</v>
      </c>
      <c r="C60" s="29" t="s">
        <v>7</v>
      </c>
      <c r="D60" s="16" t="s">
        <v>18</v>
      </c>
      <c r="E60" s="17">
        <v>3825.7</v>
      </c>
      <c r="F60" s="84" t="s">
        <v>90</v>
      </c>
      <c r="G60" s="35" t="s">
        <v>91</v>
      </c>
      <c r="H60" s="36">
        <v>15</v>
      </c>
      <c r="I60" s="17">
        <v>247.395266666667</v>
      </c>
      <c r="J60" s="17">
        <f>'2018年固定资产折旧表'!J60+I60</f>
        <v>2226.5574</v>
      </c>
      <c r="K60" s="17">
        <f t="shared" si="0"/>
        <v>1599.1426</v>
      </c>
      <c r="L60" s="72">
        <v>0.03</v>
      </c>
      <c r="M60" s="17">
        <f t="shared" si="1"/>
        <v>114.771</v>
      </c>
      <c r="N60" s="17" t="s">
        <v>92</v>
      </c>
    </row>
    <row r="61" spans="1:14">
      <c r="A61" s="13" t="s">
        <v>191</v>
      </c>
      <c r="B61" s="27" t="s">
        <v>192</v>
      </c>
      <c r="C61" s="29" t="s">
        <v>7</v>
      </c>
      <c r="D61" s="16" t="s">
        <v>40</v>
      </c>
      <c r="E61" s="17">
        <v>21196.4</v>
      </c>
      <c r="F61" s="84" t="s">
        <v>90</v>
      </c>
      <c r="G61" s="35" t="s">
        <v>91</v>
      </c>
      <c r="H61" s="36">
        <v>15</v>
      </c>
      <c r="I61" s="17">
        <v>1370.70053333333</v>
      </c>
      <c r="J61" s="17">
        <f>'2018年固定资产折旧表'!J61+I61</f>
        <v>12336.3048</v>
      </c>
      <c r="K61" s="17">
        <f t="shared" si="0"/>
        <v>8860.0952</v>
      </c>
      <c r="L61" s="72">
        <v>0.03</v>
      </c>
      <c r="M61" s="17">
        <f t="shared" si="1"/>
        <v>635.892</v>
      </c>
      <c r="N61" s="17" t="s">
        <v>92</v>
      </c>
    </row>
    <row r="62" spans="1:14">
      <c r="A62" s="13" t="s">
        <v>193</v>
      </c>
      <c r="B62" s="27" t="s">
        <v>194</v>
      </c>
      <c r="C62" s="29" t="s">
        <v>7</v>
      </c>
      <c r="D62" s="16" t="s">
        <v>40</v>
      </c>
      <c r="E62" s="17">
        <v>108047.91</v>
      </c>
      <c r="F62" s="84" t="s">
        <v>90</v>
      </c>
      <c r="G62" s="35" t="s">
        <v>91</v>
      </c>
      <c r="H62" s="36">
        <v>15</v>
      </c>
      <c r="I62" s="17">
        <v>6987.09818</v>
      </c>
      <c r="J62" s="17">
        <f>'2018年固定资产折旧表'!J62+I62</f>
        <v>62883.88362</v>
      </c>
      <c r="K62" s="17">
        <f t="shared" si="0"/>
        <v>45164.02638</v>
      </c>
      <c r="L62" s="72">
        <v>0.03</v>
      </c>
      <c r="M62" s="17">
        <f t="shared" si="1"/>
        <v>3241.4373</v>
      </c>
      <c r="N62" s="17" t="s">
        <v>92</v>
      </c>
    </row>
    <row r="63" spans="1:14">
      <c r="A63" s="13" t="s">
        <v>195</v>
      </c>
      <c r="B63" s="27" t="s">
        <v>196</v>
      </c>
      <c r="C63" s="29" t="s">
        <v>2</v>
      </c>
      <c r="D63" s="16" t="s">
        <v>35</v>
      </c>
      <c r="E63" s="17">
        <v>24659.85</v>
      </c>
      <c r="F63" s="84" t="s">
        <v>90</v>
      </c>
      <c r="G63" s="35" t="s">
        <v>91</v>
      </c>
      <c r="H63" s="36">
        <v>10</v>
      </c>
      <c r="I63" s="17">
        <v>2392.00545</v>
      </c>
      <c r="J63" s="17">
        <f>'2018年固定资产折旧表'!J63+I63</f>
        <v>21528.04905</v>
      </c>
      <c r="K63" s="17">
        <f t="shared" si="0"/>
        <v>3131.80095</v>
      </c>
      <c r="L63" s="72">
        <v>0.03</v>
      </c>
      <c r="M63" s="17">
        <f t="shared" si="1"/>
        <v>739.7955</v>
      </c>
      <c r="N63" s="17" t="s">
        <v>92</v>
      </c>
    </row>
    <row r="64" spans="1:14">
      <c r="A64" s="13" t="s">
        <v>197</v>
      </c>
      <c r="B64" s="27" t="s">
        <v>198</v>
      </c>
      <c r="C64" s="29" t="s">
        <v>2</v>
      </c>
      <c r="D64" s="16" t="s">
        <v>35</v>
      </c>
      <c r="E64" s="17">
        <v>59167.51</v>
      </c>
      <c r="F64" s="84" t="s">
        <v>90</v>
      </c>
      <c r="G64" s="35" t="s">
        <v>91</v>
      </c>
      <c r="H64" s="36">
        <v>10</v>
      </c>
      <c r="I64" s="17">
        <v>5739.24847</v>
      </c>
      <c r="J64" s="17">
        <f>'2018年固定资产折旧表'!J64+I64</f>
        <v>51653.23623</v>
      </c>
      <c r="K64" s="17">
        <f t="shared" si="0"/>
        <v>7514.27377</v>
      </c>
      <c r="L64" s="72">
        <v>0.03</v>
      </c>
      <c r="M64" s="17">
        <f t="shared" si="1"/>
        <v>1775.0253</v>
      </c>
      <c r="N64" s="17" t="s">
        <v>92</v>
      </c>
    </row>
    <row r="65" spans="1:14">
      <c r="A65" s="13" t="s">
        <v>199</v>
      </c>
      <c r="B65" s="27" t="s">
        <v>200</v>
      </c>
      <c r="C65" s="29" t="s">
        <v>2</v>
      </c>
      <c r="D65" s="16" t="s">
        <v>67</v>
      </c>
      <c r="E65" s="17">
        <v>2875.74</v>
      </c>
      <c r="F65" s="84" t="s">
        <v>90</v>
      </c>
      <c r="G65" s="35" t="s">
        <v>91</v>
      </c>
      <c r="H65" s="36">
        <v>10</v>
      </c>
      <c r="I65" s="17">
        <v>278.94678</v>
      </c>
      <c r="J65" s="17">
        <f>'2018年固定资产折旧表'!J65+I65</f>
        <v>2510.52102</v>
      </c>
      <c r="K65" s="17">
        <f t="shared" si="0"/>
        <v>365.21898</v>
      </c>
      <c r="L65" s="72">
        <v>0.03</v>
      </c>
      <c r="M65" s="17">
        <f t="shared" si="1"/>
        <v>86.2722</v>
      </c>
      <c r="N65" s="17" t="s">
        <v>92</v>
      </c>
    </row>
    <row r="66" spans="1:14">
      <c r="A66" s="13" t="s">
        <v>201</v>
      </c>
      <c r="B66" s="27" t="s">
        <v>202</v>
      </c>
      <c r="C66" s="29" t="s">
        <v>2</v>
      </c>
      <c r="D66" s="16" t="s">
        <v>13</v>
      </c>
      <c r="E66" s="17">
        <v>14618.8</v>
      </c>
      <c r="F66" s="84" t="s">
        <v>90</v>
      </c>
      <c r="G66" s="35" t="s">
        <v>91</v>
      </c>
      <c r="H66" s="36">
        <v>10</v>
      </c>
      <c r="I66" s="17">
        <v>1418.0236</v>
      </c>
      <c r="J66" s="17">
        <f>'2018年固定资产折旧表'!J66+I66</f>
        <v>12762.2124</v>
      </c>
      <c r="K66" s="17">
        <f t="shared" si="0"/>
        <v>1856.5876</v>
      </c>
      <c r="L66" s="72">
        <v>0.03</v>
      </c>
      <c r="M66" s="17">
        <f t="shared" si="1"/>
        <v>438.564</v>
      </c>
      <c r="N66" s="17" t="s">
        <v>92</v>
      </c>
    </row>
    <row r="67" spans="1:14">
      <c r="A67" s="13" t="s">
        <v>203</v>
      </c>
      <c r="B67" s="27" t="s">
        <v>204</v>
      </c>
      <c r="C67" s="29" t="s">
        <v>2</v>
      </c>
      <c r="D67" s="16" t="s">
        <v>49</v>
      </c>
      <c r="E67" s="17">
        <v>82975.2</v>
      </c>
      <c r="F67" s="84" t="s">
        <v>90</v>
      </c>
      <c r="G67" s="35" t="s">
        <v>91</v>
      </c>
      <c r="H67" s="36">
        <v>10</v>
      </c>
      <c r="I67" s="17">
        <v>8048.5944</v>
      </c>
      <c r="J67" s="17">
        <f>'2018年固定资产折旧表'!J67+I67</f>
        <v>72437.3496</v>
      </c>
      <c r="K67" s="17">
        <f t="shared" si="0"/>
        <v>10537.8504</v>
      </c>
      <c r="L67" s="72">
        <v>0.03</v>
      </c>
      <c r="M67" s="17">
        <f t="shared" si="1"/>
        <v>2489.256</v>
      </c>
      <c r="N67" s="17" t="s">
        <v>92</v>
      </c>
    </row>
    <row r="68" spans="1:14">
      <c r="A68" s="13" t="s">
        <v>205</v>
      </c>
      <c r="B68" s="27" t="s">
        <v>206</v>
      </c>
      <c r="C68" s="29" t="s">
        <v>2</v>
      </c>
      <c r="D68" s="16" t="s">
        <v>13</v>
      </c>
      <c r="E68" s="17">
        <v>62319.67</v>
      </c>
      <c r="F68" s="84" t="s">
        <v>90</v>
      </c>
      <c r="G68" s="35" t="s">
        <v>91</v>
      </c>
      <c r="H68" s="36">
        <v>10</v>
      </c>
      <c r="I68" s="17">
        <v>6045.00799</v>
      </c>
      <c r="J68" s="17">
        <f>'2018年固定资产折旧表'!J68+I68</f>
        <v>54405.07191</v>
      </c>
      <c r="K68" s="17">
        <f t="shared" si="0"/>
        <v>7914.59809</v>
      </c>
      <c r="L68" s="72">
        <v>0.03</v>
      </c>
      <c r="M68" s="17">
        <f t="shared" si="1"/>
        <v>1869.5901</v>
      </c>
      <c r="N68" s="17" t="s">
        <v>92</v>
      </c>
    </row>
    <row r="69" spans="1:14">
      <c r="A69" s="13" t="s">
        <v>207</v>
      </c>
      <c r="B69" s="27" t="s">
        <v>208</v>
      </c>
      <c r="C69" s="29" t="s">
        <v>7</v>
      </c>
      <c r="D69" s="16" t="s">
        <v>40</v>
      </c>
      <c r="E69" s="17">
        <v>934.8</v>
      </c>
      <c r="F69" s="84" t="s">
        <v>90</v>
      </c>
      <c r="G69" s="35" t="s">
        <v>91</v>
      </c>
      <c r="H69" s="36">
        <v>15</v>
      </c>
      <c r="I69" s="17">
        <v>60.4504</v>
      </c>
      <c r="J69" s="17">
        <f>'2018年固定资产折旧表'!J69+I69</f>
        <v>544.0536</v>
      </c>
      <c r="K69" s="17">
        <f t="shared" ref="K69:K132" si="2">E69-J69</f>
        <v>390.7464</v>
      </c>
      <c r="L69" s="72">
        <v>0.03</v>
      </c>
      <c r="M69" s="17">
        <f t="shared" ref="M69:M132" si="3">E69*L69</f>
        <v>28.044</v>
      </c>
      <c r="N69" s="17" t="s">
        <v>92</v>
      </c>
    </row>
    <row r="70" spans="1:14">
      <c r="A70" s="13" t="s">
        <v>209</v>
      </c>
      <c r="B70" s="27" t="s">
        <v>210</v>
      </c>
      <c r="C70" s="29" t="s">
        <v>7</v>
      </c>
      <c r="D70" s="16" t="s">
        <v>40</v>
      </c>
      <c r="E70" s="17">
        <v>311.6</v>
      </c>
      <c r="F70" s="84" t="s">
        <v>90</v>
      </c>
      <c r="G70" s="35" t="s">
        <v>91</v>
      </c>
      <c r="H70" s="36">
        <v>15</v>
      </c>
      <c r="I70" s="17">
        <v>20.1501333333333</v>
      </c>
      <c r="J70" s="17">
        <f>'2018年固定资产折旧表'!J70+I70</f>
        <v>181.3512</v>
      </c>
      <c r="K70" s="17">
        <f t="shared" si="2"/>
        <v>130.2488</v>
      </c>
      <c r="L70" s="72">
        <v>0.03</v>
      </c>
      <c r="M70" s="17">
        <f t="shared" si="3"/>
        <v>9.348</v>
      </c>
      <c r="N70" s="17" t="s">
        <v>92</v>
      </c>
    </row>
    <row r="71" spans="1:14">
      <c r="A71" s="13" t="s">
        <v>211</v>
      </c>
      <c r="B71" s="27" t="s">
        <v>212</v>
      </c>
      <c r="C71" s="29" t="s">
        <v>7</v>
      </c>
      <c r="D71" s="16" t="s">
        <v>18</v>
      </c>
      <c r="E71" s="17">
        <v>123.93</v>
      </c>
      <c r="F71" s="84" t="s">
        <v>90</v>
      </c>
      <c r="G71" s="35" t="s">
        <v>91</v>
      </c>
      <c r="H71" s="36">
        <v>15</v>
      </c>
      <c r="I71" s="17">
        <v>8.01414</v>
      </c>
      <c r="J71" s="17">
        <f>'2018年固定资产折旧表'!J71+I71</f>
        <v>72.12726</v>
      </c>
      <c r="K71" s="17">
        <f t="shared" si="2"/>
        <v>51.80274</v>
      </c>
      <c r="L71" s="72">
        <v>0.03</v>
      </c>
      <c r="M71" s="17">
        <f t="shared" si="3"/>
        <v>3.7179</v>
      </c>
      <c r="N71" s="17" t="s">
        <v>92</v>
      </c>
    </row>
    <row r="72" spans="1:14">
      <c r="A72" s="13" t="s">
        <v>213</v>
      </c>
      <c r="B72" s="27" t="s">
        <v>214</v>
      </c>
      <c r="C72" s="29" t="s">
        <v>7</v>
      </c>
      <c r="D72" s="16" t="s">
        <v>40</v>
      </c>
      <c r="E72" s="17">
        <v>45.31</v>
      </c>
      <c r="F72" s="84" t="s">
        <v>90</v>
      </c>
      <c r="G72" s="35" t="s">
        <v>91</v>
      </c>
      <c r="H72" s="36">
        <v>15</v>
      </c>
      <c r="I72" s="17">
        <v>2.93004666666667</v>
      </c>
      <c r="J72" s="17">
        <f>'2018年固定资产折旧表'!J72+I72</f>
        <v>26.37042</v>
      </c>
      <c r="K72" s="17">
        <f t="shared" si="2"/>
        <v>18.93958</v>
      </c>
      <c r="L72" s="72">
        <v>0.03</v>
      </c>
      <c r="M72" s="17">
        <f t="shared" si="3"/>
        <v>1.3593</v>
      </c>
      <c r="N72" s="17" t="s">
        <v>92</v>
      </c>
    </row>
    <row r="73" spans="1:14">
      <c r="A73" s="13" t="s">
        <v>215</v>
      </c>
      <c r="B73" s="27" t="s">
        <v>216</v>
      </c>
      <c r="C73" s="29" t="s">
        <v>7</v>
      </c>
      <c r="D73" s="16" t="s">
        <v>40</v>
      </c>
      <c r="E73" s="17">
        <v>103</v>
      </c>
      <c r="F73" s="84" t="s">
        <v>90</v>
      </c>
      <c r="G73" s="35" t="s">
        <v>91</v>
      </c>
      <c r="H73" s="36">
        <v>15</v>
      </c>
      <c r="I73" s="17">
        <v>6.66066666666667</v>
      </c>
      <c r="J73" s="17">
        <f>'2018年固定资产折旧表'!J73+I73</f>
        <v>59.946</v>
      </c>
      <c r="K73" s="17">
        <f t="shared" si="2"/>
        <v>43.054</v>
      </c>
      <c r="L73" s="72">
        <v>0.03</v>
      </c>
      <c r="M73" s="17">
        <f t="shared" si="3"/>
        <v>3.09</v>
      </c>
      <c r="N73" s="17" t="s">
        <v>92</v>
      </c>
    </row>
    <row r="74" spans="1:14">
      <c r="A74" s="13" t="s">
        <v>217</v>
      </c>
      <c r="B74" s="27" t="s">
        <v>218</v>
      </c>
      <c r="C74" s="29" t="s">
        <v>7</v>
      </c>
      <c r="D74" s="16" t="s">
        <v>40</v>
      </c>
      <c r="E74" s="17">
        <v>52.71</v>
      </c>
      <c r="F74" s="84" t="s">
        <v>90</v>
      </c>
      <c r="G74" s="35" t="s">
        <v>91</v>
      </c>
      <c r="H74" s="36">
        <v>15</v>
      </c>
      <c r="I74" s="17">
        <v>3.40858</v>
      </c>
      <c r="J74" s="17">
        <f>'2018年固定资产折旧表'!J74+I74</f>
        <v>30.67722</v>
      </c>
      <c r="K74" s="17">
        <f t="shared" si="2"/>
        <v>22.03278</v>
      </c>
      <c r="L74" s="72">
        <v>0.03</v>
      </c>
      <c r="M74" s="17">
        <f t="shared" si="3"/>
        <v>1.5813</v>
      </c>
      <c r="N74" s="17" t="s">
        <v>92</v>
      </c>
    </row>
    <row r="75" spans="1:14">
      <c r="A75" s="13" t="s">
        <v>219</v>
      </c>
      <c r="B75" s="27" t="s">
        <v>220</v>
      </c>
      <c r="C75" s="29" t="s">
        <v>7</v>
      </c>
      <c r="D75" s="16" t="s">
        <v>18</v>
      </c>
      <c r="E75" s="17">
        <v>187.22</v>
      </c>
      <c r="F75" s="84" t="s">
        <v>90</v>
      </c>
      <c r="G75" s="35" t="s">
        <v>91</v>
      </c>
      <c r="H75" s="36">
        <v>15</v>
      </c>
      <c r="I75" s="17">
        <v>12.1068933333333</v>
      </c>
      <c r="J75" s="17">
        <f>'2018年固定资产折旧表'!J75+I75</f>
        <v>108.96204</v>
      </c>
      <c r="K75" s="17">
        <f t="shared" si="2"/>
        <v>78.25796</v>
      </c>
      <c r="L75" s="72">
        <v>0.03</v>
      </c>
      <c r="M75" s="17">
        <f t="shared" si="3"/>
        <v>5.6166</v>
      </c>
      <c r="N75" s="17" t="s">
        <v>92</v>
      </c>
    </row>
    <row r="76" spans="1:14">
      <c r="A76" s="13" t="s">
        <v>221</v>
      </c>
      <c r="B76" s="27" t="s">
        <v>222</v>
      </c>
      <c r="C76" s="29" t="s">
        <v>7</v>
      </c>
      <c r="D76" s="16" t="s">
        <v>18</v>
      </c>
      <c r="E76" s="17">
        <v>87.55</v>
      </c>
      <c r="F76" s="84" t="s">
        <v>90</v>
      </c>
      <c r="G76" s="35" t="s">
        <v>91</v>
      </c>
      <c r="H76" s="36">
        <v>15</v>
      </c>
      <c r="I76" s="17">
        <v>5.66156666666667</v>
      </c>
      <c r="J76" s="17">
        <f>'2018年固定资产折旧表'!J76+I76</f>
        <v>50.9541</v>
      </c>
      <c r="K76" s="17">
        <f t="shared" si="2"/>
        <v>36.5959</v>
      </c>
      <c r="L76" s="72">
        <v>0.03</v>
      </c>
      <c r="M76" s="17">
        <f t="shared" si="3"/>
        <v>2.6265</v>
      </c>
      <c r="N76" s="17" t="s">
        <v>92</v>
      </c>
    </row>
    <row r="77" spans="1:14">
      <c r="A77" s="13" t="s">
        <v>223</v>
      </c>
      <c r="B77" s="27" t="s">
        <v>224</v>
      </c>
      <c r="C77" s="29" t="s">
        <v>7</v>
      </c>
      <c r="D77" s="16" t="s">
        <v>18</v>
      </c>
      <c r="E77" s="17">
        <v>300.96</v>
      </c>
      <c r="F77" s="84" t="s">
        <v>90</v>
      </c>
      <c r="G77" s="35" t="s">
        <v>91</v>
      </c>
      <c r="H77" s="36">
        <v>15</v>
      </c>
      <c r="I77" s="17">
        <v>19.46208</v>
      </c>
      <c r="J77" s="17">
        <f>'2018年固定资产折旧表'!J77+I77</f>
        <v>175.15872</v>
      </c>
      <c r="K77" s="17">
        <f t="shared" si="2"/>
        <v>125.80128</v>
      </c>
      <c r="L77" s="72">
        <v>0.03</v>
      </c>
      <c r="M77" s="17">
        <f t="shared" si="3"/>
        <v>9.0288</v>
      </c>
      <c r="N77" s="17" t="s">
        <v>92</v>
      </c>
    </row>
    <row r="78" spans="1:14">
      <c r="A78" s="13" t="s">
        <v>225</v>
      </c>
      <c r="B78" s="27" t="s">
        <v>226</v>
      </c>
      <c r="C78" s="29" t="s">
        <v>7</v>
      </c>
      <c r="D78" s="16" t="s">
        <v>18</v>
      </c>
      <c r="E78" s="17">
        <v>123.59</v>
      </c>
      <c r="F78" s="84" t="s">
        <v>90</v>
      </c>
      <c r="G78" s="35" t="s">
        <v>91</v>
      </c>
      <c r="H78" s="36">
        <v>15</v>
      </c>
      <c r="I78" s="17">
        <v>7.99215333333333</v>
      </c>
      <c r="J78" s="17">
        <f>'2018年固定资产折旧表'!J78+I78</f>
        <v>71.92938</v>
      </c>
      <c r="K78" s="17">
        <f t="shared" si="2"/>
        <v>51.66062</v>
      </c>
      <c r="L78" s="72">
        <v>0.03</v>
      </c>
      <c r="M78" s="17">
        <f t="shared" si="3"/>
        <v>3.7077</v>
      </c>
      <c r="N78" s="17" t="s">
        <v>92</v>
      </c>
    </row>
    <row r="79" spans="1:14">
      <c r="A79" s="13" t="s">
        <v>227</v>
      </c>
      <c r="B79" s="27" t="s">
        <v>228</v>
      </c>
      <c r="C79" s="29" t="s">
        <v>7</v>
      </c>
      <c r="D79" s="16" t="s">
        <v>18</v>
      </c>
      <c r="E79" s="17">
        <v>287.76</v>
      </c>
      <c r="F79" s="84" t="s">
        <v>90</v>
      </c>
      <c r="G79" s="35" t="s">
        <v>91</v>
      </c>
      <c r="H79" s="36">
        <v>15</v>
      </c>
      <c r="I79" s="17">
        <v>18.60848</v>
      </c>
      <c r="J79" s="17">
        <f>'2018年固定资产折旧表'!J79+I79</f>
        <v>167.47632</v>
      </c>
      <c r="K79" s="17">
        <f t="shared" si="2"/>
        <v>120.28368</v>
      </c>
      <c r="L79" s="72">
        <v>0.03</v>
      </c>
      <c r="M79" s="17">
        <f t="shared" si="3"/>
        <v>8.6328</v>
      </c>
      <c r="N79" s="17" t="s">
        <v>92</v>
      </c>
    </row>
    <row r="80" spans="1:14">
      <c r="A80" s="13" t="s">
        <v>229</v>
      </c>
      <c r="B80" s="27" t="s">
        <v>230</v>
      </c>
      <c r="C80" s="29" t="s">
        <v>7</v>
      </c>
      <c r="D80" s="16" t="s">
        <v>18</v>
      </c>
      <c r="E80" s="17">
        <v>1041.95</v>
      </c>
      <c r="F80" s="84" t="s">
        <v>90</v>
      </c>
      <c r="G80" s="35" t="s">
        <v>91</v>
      </c>
      <c r="H80" s="36">
        <v>15</v>
      </c>
      <c r="I80" s="17">
        <v>67.3794333333333</v>
      </c>
      <c r="J80" s="17">
        <f>'2018年固定资产折旧表'!J80+I80</f>
        <v>606.4149</v>
      </c>
      <c r="K80" s="17">
        <f t="shared" si="2"/>
        <v>435.5351</v>
      </c>
      <c r="L80" s="72">
        <v>0.03</v>
      </c>
      <c r="M80" s="17">
        <f t="shared" si="3"/>
        <v>31.2585</v>
      </c>
      <c r="N80" s="17" t="s">
        <v>92</v>
      </c>
    </row>
    <row r="81" spans="1:14">
      <c r="A81" s="13" t="s">
        <v>231</v>
      </c>
      <c r="B81" s="27" t="s">
        <v>232</v>
      </c>
      <c r="C81" s="29" t="s">
        <v>7</v>
      </c>
      <c r="D81" s="16" t="s">
        <v>18</v>
      </c>
      <c r="E81" s="17">
        <v>357.5</v>
      </c>
      <c r="F81" s="84" t="s">
        <v>90</v>
      </c>
      <c r="G81" s="35" t="s">
        <v>91</v>
      </c>
      <c r="H81" s="36">
        <v>15</v>
      </c>
      <c r="I81" s="17">
        <v>23.1183333333333</v>
      </c>
      <c r="J81" s="17">
        <f>'2018年固定资产折旧表'!J81+I81</f>
        <v>208.065</v>
      </c>
      <c r="K81" s="17">
        <f t="shared" si="2"/>
        <v>149.435</v>
      </c>
      <c r="L81" s="72">
        <v>0.03</v>
      </c>
      <c r="M81" s="17">
        <f t="shared" si="3"/>
        <v>10.725</v>
      </c>
      <c r="N81" s="17" t="s">
        <v>92</v>
      </c>
    </row>
    <row r="82" spans="1:14">
      <c r="A82" s="13" t="s">
        <v>233</v>
      </c>
      <c r="B82" s="27" t="s">
        <v>234</v>
      </c>
      <c r="C82" s="29" t="s">
        <v>7</v>
      </c>
      <c r="D82" s="16" t="s">
        <v>18</v>
      </c>
      <c r="E82" s="17">
        <v>597.66</v>
      </c>
      <c r="F82" s="84" t="s">
        <v>90</v>
      </c>
      <c r="G82" s="35" t="s">
        <v>91</v>
      </c>
      <c r="H82" s="36">
        <v>15</v>
      </c>
      <c r="I82" s="17">
        <v>38.64868</v>
      </c>
      <c r="J82" s="17">
        <f>'2018年固定资产折旧表'!J82+I82</f>
        <v>347.83812</v>
      </c>
      <c r="K82" s="17">
        <f t="shared" si="2"/>
        <v>249.82188</v>
      </c>
      <c r="L82" s="72">
        <v>0.03</v>
      </c>
      <c r="M82" s="17">
        <f t="shared" si="3"/>
        <v>17.9298</v>
      </c>
      <c r="N82" s="17" t="s">
        <v>92</v>
      </c>
    </row>
    <row r="83" spans="1:14">
      <c r="A83" s="13" t="s">
        <v>235</v>
      </c>
      <c r="B83" s="27" t="s">
        <v>236</v>
      </c>
      <c r="C83" s="29" t="s">
        <v>7</v>
      </c>
      <c r="D83" s="16" t="s">
        <v>18</v>
      </c>
      <c r="E83" s="17">
        <v>122.96</v>
      </c>
      <c r="F83" s="84" t="s">
        <v>90</v>
      </c>
      <c r="G83" s="35" t="s">
        <v>91</v>
      </c>
      <c r="H83" s="36">
        <v>15</v>
      </c>
      <c r="I83" s="17">
        <v>7.95141333333333</v>
      </c>
      <c r="J83" s="17">
        <f>'2018年固定资产折旧表'!J83+I83</f>
        <v>71.56272</v>
      </c>
      <c r="K83" s="17">
        <f t="shared" si="2"/>
        <v>51.39728</v>
      </c>
      <c r="L83" s="72">
        <v>0.03</v>
      </c>
      <c r="M83" s="17">
        <f t="shared" si="3"/>
        <v>3.6888</v>
      </c>
      <c r="N83" s="17" t="s">
        <v>92</v>
      </c>
    </row>
    <row r="84" spans="1:14">
      <c r="A84" s="13" t="s">
        <v>237</v>
      </c>
      <c r="B84" s="27" t="s">
        <v>238</v>
      </c>
      <c r="C84" s="29" t="s">
        <v>7</v>
      </c>
      <c r="D84" s="16" t="s">
        <v>18</v>
      </c>
      <c r="E84" s="17">
        <v>32.8</v>
      </c>
      <c r="F84" s="84" t="s">
        <v>90</v>
      </c>
      <c r="G84" s="35" t="s">
        <v>91</v>
      </c>
      <c r="H84" s="36">
        <v>15</v>
      </c>
      <c r="I84" s="17">
        <v>2.12106666666667</v>
      </c>
      <c r="J84" s="17">
        <f>'2018年固定资产折旧表'!J84+I84</f>
        <v>19.0896</v>
      </c>
      <c r="K84" s="17">
        <f t="shared" si="2"/>
        <v>13.7104</v>
      </c>
      <c r="L84" s="72">
        <v>0.03</v>
      </c>
      <c r="M84" s="17">
        <f t="shared" si="3"/>
        <v>0.984</v>
      </c>
      <c r="N84" s="17" t="s">
        <v>92</v>
      </c>
    </row>
    <row r="85" spans="1:14">
      <c r="A85" s="13" t="s">
        <v>239</v>
      </c>
      <c r="B85" s="27" t="s">
        <v>240</v>
      </c>
      <c r="C85" s="29" t="s">
        <v>7</v>
      </c>
      <c r="D85" s="16" t="s">
        <v>18</v>
      </c>
      <c r="E85" s="17">
        <v>1572.87</v>
      </c>
      <c r="F85" s="84" t="s">
        <v>90</v>
      </c>
      <c r="G85" s="35" t="s">
        <v>91</v>
      </c>
      <c r="H85" s="36">
        <v>15</v>
      </c>
      <c r="I85" s="17">
        <v>101.71226</v>
      </c>
      <c r="J85" s="17">
        <f>'2018年固定资产折旧表'!J85+I85</f>
        <v>915.41034</v>
      </c>
      <c r="K85" s="17">
        <f t="shared" si="2"/>
        <v>657.45966</v>
      </c>
      <c r="L85" s="72">
        <v>0.03</v>
      </c>
      <c r="M85" s="17">
        <f t="shared" si="3"/>
        <v>47.1861</v>
      </c>
      <c r="N85" s="17" t="s">
        <v>92</v>
      </c>
    </row>
    <row r="86" spans="1:14">
      <c r="A86" s="13" t="s">
        <v>241</v>
      </c>
      <c r="B86" s="27" t="s">
        <v>242</v>
      </c>
      <c r="C86" s="29" t="s">
        <v>7</v>
      </c>
      <c r="D86" s="16" t="s">
        <v>18</v>
      </c>
      <c r="E86" s="17">
        <v>873</v>
      </c>
      <c r="F86" s="84" t="s">
        <v>90</v>
      </c>
      <c r="G86" s="35" t="s">
        <v>91</v>
      </c>
      <c r="H86" s="36">
        <v>15</v>
      </c>
      <c r="I86" s="17">
        <v>56.454</v>
      </c>
      <c r="J86" s="17">
        <f>'2018年固定资产折旧表'!J86+I86</f>
        <v>508.086</v>
      </c>
      <c r="K86" s="17">
        <f t="shared" si="2"/>
        <v>364.914</v>
      </c>
      <c r="L86" s="72">
        <v>0.03</v>
      </c>
      <c r="M86" s="17">
        <f t="shared" si="3"/>
        <v>26.19</v>
      </c>
      <c r="N86" s="17" t="s">
        <v>92</v>
      </c>
    </row>
    <row r="87" spans="1:14">
      <c r="A87" s="13" t="s">
        <v>243</v>
      </c>
      <c r="B87" s="27" t="s">
        <v>244</v>
      </c>
      <c r="C87" s="29" t="s">
        <v>7</v>
      </c>
      <c r="D87" s="16" t="s">
        <v>18</v>
      </c>
      <c r="E87" s="17">
        <v>436.5</v>
      </c>
      <c r="F87" s="84" t="s">
        <v>90</v>
      </c>
      <c r="G87" s="35" t="s">
        <v>91</v>
      </c>
      <c r="H87" s="36">
        <v>15</v>
      </c>
      <c r="I87" s="17">
        <v>28.227</v>
      </c>
      <c r="J87" s="17">
        <f>'2018年固定资产折旧表'!J87+I87</f>
        <v>254.043</v>
      </c>
      <c r="K87" s="17">
        <f t="shared" si="2"/>
        <v>182.457</v>
      </c>
      <c r="L87" s="72">
        <v>0.03</v>
      </c>
      <c r="M87" s="17">
        <f t="shared" si="3"/>
        <v>13.095</v>
      </c>
      <c r="N87" s="17" t="s">
        <v>92</v>
      </c>
    </row>
    <row r="88" spans="1:14">
      <c r="A88" s="13" t="s">
        <v>245</v>
      </c>
      <c r="B88" s="27" t="s">
        <v>246</v>
      </c>
      <c r="C88" s="29" t="s">
        <v>7</v>
      </c>
      <c r="D88" s="16" t="s">
        <v>18</v>
      </c>
      <c r="E88" s="17">
        <v>662.64</v>
      </c>
      <c r="F88" s="84" t="s">
        <v>90</v>
      </c>
      <c r="G88" s="35" t="s">
        <v>91</v>
      </c>
      <c r="H88" s="36">
        <v>15</v>
      </c>
      <c r="I88" s="17">
        <v>42.85072</v>
      </c>
      <c r="J88" s="17">
        <f>'2018年固定资产折旧表'!J88+I88</f>
        <v>385.65648</v>
      </c>
      <c r="K88" s="17">
        <f t="shared" si="2"/>
        <v>276.98352</v>
      </c>
      <c r="L88" s="72">
        <v>0.03</v>
      </c>
      <c r="M88" s="17">
        <f t="shared" si="3"/>
        <v>19.8792</v>
      </c>
      <c r="N88" s="17" t="s">
        <v>92</v>
      </c>
    </row>
    <row r="89" spans="1:14">
      <c r="A89" s="13" t="s">
        <v>247</v>
      </c>
      <c r="B89" s="27" t="s">
        <v>248</v>
      </c>
      <c r="C89" s="29" t="s">
        <v>7</v>
      </c>
      <c r="D89" s="16" t="s">
        <v>18</v>
      </c>
      <c r="E89" s="17">
        <v>214.01</v>
      </c>
      <c r="F89" s="84" t="s">
        <v>90</v>
      </c>
      <c r="G89" s="35" t="s">
        <v>91</v>
      </c>
      <c r="H89" s="36">
        <v>15</v>
      </c>
      <c r="I89" s="17">
        <v>13.8393133333333</v>
      </c>
      <c r="J89" s="17">
        <f>'2018年固定资产折旧表'!J89+I89</f>
        <v>124.55382</v>
      </c>
      <c r="K89" s="17">
        <f t="shared" si="2"/>
        <v>89.45618</v>
      </c>
      <c r="L89" s="72">
        <v>0.03</v>
      </c>
      <c r="M89" s="17">
        <f t="shared" si="3"/>
        <v>6.4203</v>
      </c>
      <c r="N89" s="17" t="s">
        <v>92</v>
      </c>
    </row>
    <row r="90" spans="1:14">
      <c r="A90" s="13" t="s">
        <v>249</v>
      </c>
      <c r="B90" s="27" t="s">
        <v>250</v>
      </c>
      <c r="C90" s="29" t="s">
        <v>7</v>
      </c>
      <c r="D90" s="16" t="s">
        <v>40</v>
      </c>
      <c r="E90" s="17">
        <v>170.72</v>
      </c>
      <c r="F90" s="84" t="s">
        <v>90</v>
      </c>
      <c r="G90" s="35" t="s">
        <v>91</v>
      </c>
      <c r="H90" s="36">
        <v>15</v>
      </c>
      <c r="I90" s="17">
        <v>11.0398933333333</v>
      </c>
      <c r="J90" s="17">
        <f>'2018年固定资产折旧表'!J90+I90</f>
        <v>99.35904</v>
      </c>
      <c r="K90" s="17">
        <f t="shared" si="2"/>
        <v>71.36096</v>
      </c>
      <c r="L90" s="72">
        <v>0.03</v>
      </c>
      <c r="M90" s="17">
        <f t="shared" si="3"/>
        <v>5.1216</v>
      </c>
      <c r="N90" s="17" t="s">
        <v>92</v>
      </c>
    </row>
    <row r="91" spans="1:14">
      <c r="A91" s="13" t="s">
        <v>251</v>
      </c>
      <c r="B91" s="27" t="s">
        <v>252</v>
      </c>
      <c r="C91" s="29" t="s">
        <v>7</v>
      </c>
      <c r="D91" s="16" t="s">
        <v>40</v>
      </c>
      <c r="E91" s="17">
        <v>320.72</v>
      </c>
      <c r="F91" s="84" t="s">
        <v>90</v>
      </c>
      <c r="G91" s="35" t="s">
        <v>91</v>
      </c>
      <c r="H91" s="36">
        <v>15</v>
      </c>
      <c r="I91" s="17">
        <v>20.7398933333333</v>
      </c>
      <c r="J91" s="17">
        <f>'2018年固定资产折旧表'!J91+I91</f>
        <v>186.65904</v>
      </c>
      <c r="K91" s="17">
        <f t="shared" si="2"/>
        <v>134.06096</v>
      </c>
      <c r="L91" s="72">
        <v>0.03</v>
      </c>
      <c r="M91" s="17">
        <f t="shared" si="3"/>
        <v>9.6216</v>
      </c>
      <c r="N91" s="17" t="s">
        <v>92</v>
      </c>
    </row>
    <row r="92" spans="1:14">
      <c r="A92" s="13" t="s">
        <v>253</v>
      </c>
      <c r="B92" s="27" t="s">
        <v>254</v>
      </c>
      <c r="C92" s="29" t="s">
        <v>7</v>
      </c>
      <c r="D92" s="16" t="s">
        <v>40</v>
      </c>
      <c r="E92" s="17">
        <v>209.26</v>
      </c>
      <c r="F92" s="84" t="s">
        <v>90</v>
      </c>
      <c r="G92" s="35" t="s">
        <v>91</v>
      </c>
      <c r="H92" s="36">
        <v>15</v>
      </c>
      <c r="I92" s="17">
        <v>13.5321466666667</v>
      </c>
      <c r="J92" s="17">
        <f>'2018年固定资产折旧表'!J92+I92</f>
        <v>121.78932</v>
      </c>
      <c r="K92" s="17">
        <f t="shared" si="2"/>
        <v>87.47068</v>
      </c>
      <c r="L92" s="72">
        <v>0.03</v>
      </c>
      <c r="M92" s="17">
        <f t="shared" si="3"/>
        <v>6.2778</v>
      </c>
      <c r="N92" s="17" t="s">
        <v>92</v>
      </c>
    </row>
    <row r="93" spans="1:14">
      <c r="A93" s="13" t="s">
        <v>255</v>
      </c>
      <c r="B93" s="27" t="s">
        <v>256</v>
      </c>
      <c r="C93" s="29" t="s">
        <v>7</v>
      </c>
      <c r="D93" s="16" t="s">
        <v>40</v>
      </c>
      <c r="E93" s="17">
        <v>964.12</v>
      </c>
      <c r="F93" s="84" t="s">
        <v>90</v>
      </c>
      <c r="G93" s="35" t="s">
        <v>91</v>
      </c>
      <c r="H93" s="36">
        <v>15</v>
      </c>
      <c r="I93" s="17">
        <v>62.3464266666667</v>
      </c>
      <c r="J93" s="17">
        <f>'2018年固定资产折旧表'!J93+I93</f>
        <v>561.11784</v>
      </c>
      <c r="K93" s="17">
        <f t="shared" si="2"/>
        <v>403.00216</v>
      </c>
      <c r="L93" s="72">
        <v>0.03</v>
      </c>
      <c r="M93" s="17">
        <f t="shared" si="3"/>
        <v>28.9236</v>
      </c>
      <c r="N93" s="17" t="s">
        <v>92</v>
      </c>
    </row>
    <row r="94" spans="1:14">
      <c r="A94" s="13" t="s">
        <v>257</v>
      </c>
      <c r="B94" s="27" t="s">
        <v>258</v>
      </c>
      <c r="C94" s="29" t="s">
        <v>7</v>
      </c>
      <c r="D94" s="16" t="s">
        <v>18</v>
      </c>
      <c r="E94" s="17">
        <v>68.74</v>
      </c>
      <c r="F94" s="84" t="s">
        <v>90</v>
      </c>
      <c r="G94" s="35" t="s">
        <v>91</v>
      </c>
      <c r="H94" s="36">
        <v>15</v>
      </c>
      <c r="I94" s="17">
        <v>4.44518666666667</v>
      </c>
      <c r="J94" s="17">
        <f>'2018年固定资产折旧表'!J94+I94</f>
        <v>40.00668</v>
      </c>
      <c r="K94" s="17">
        <f t="shared" si="2"/>
        <v>28.73332</v>
      </c>
      <c r="L94" s="72">
        <v>0.03</v>
      </c>
      <c r="M94" s="17">
        <f t="shared" si="3"/>
        <v>2.0622</v>
      </c>
      <c r="N94" s="17" t="s">
        <v>92</v>
      </c>
    </row>
    <row r="95" spans="1:14">
      <c r="A95" s="13" t="s">
        <v>259</v>
      </c>
      <c r="B95" s="27" t="s">
        <v>260</v>
      </c>
      <c r="C95" s="29" t="s">
        <v>7</v>
      </c>
      <c r="D95" s="16" t="s">
        <v>40</v>
      </c>
      <c r="E95" s="17">
        <v>1741.96</v>
      </c>
      <c r="F95" s="84" t="s">
        <v>90</v>
      </c>
      <c r="G95" s="35" t="s">
        <v>91</v>
      </c>
      <c r="H95" s="36">
        <v>15</v>
      </c>
      <c r="I95" s="17">
        <v>112.646746666667</v>
      </c>
      <c r="J95" s="17">
        <f>'2018年固定资产折旧表'!J95+I95</f>
        <v>1013.82072</v>
      </c>
      <c r="K95" s="17">
        <f t="shared" si="2"/>
        <v>728.13928</v>
      </c>
      <c r="L95" s="72">
        <v>0.03</v>
      </c>
      <c r="M95" s="17">
        <f t="shared" si="3"/>
        <v>52.2588</v>
      </c>
      <c r="N95" s="17" t="s">
        <v>92</v>
      </c>
    </row>
    <row r="96" spans="1:14">
      <c r="A96" s="13" t="s">
        <v>261</v>
      </c>
      <c r="B96" s="27" t="s">
        <v>262</v>
      </c>
      <c r="C96" s="29" t="s">
        <v>7</v>
      </c>
      <c r="D96" s="16" t="s">
        <v>18</v>
      </c>
      <c r="E96" s="17">
        <v>562.7</v>
      </c>
      <c r="F96" s="84" t="s">
        <v>90</v>
      </c>
      <c r="G96" s="35" t="s">
        <v>91</v>
      </c>
      <c r="H96" s="36">
        <v>15</v>
      </c>
      <c r="I96" s="17">
        <v>36.3879333333333</v>
      </c>
      <c r="J96" s="17">
        <f>'2018年固定资产折旧表'!J96+I96</f>
        <v>327.4914</v>
      </c>
      <c r="K96" s="17">
        <f t="shared" si="2"/>
        <v>235.2086</v>
      </c>
      <c r="L96" s="72">
        <v>0.03</v>
      </c>
      <c r="M96" s="17">
        <f t="shared" si="3"/>
        <v>16.881</v>
      </c>
      <c r="N96" s="17" t="s">
        <v>92</v>
      </c>
    </row>
    <row r="97" spans="1:14">
      <c r="A97" s="13" t="s">
        <v>263</v>
      </c>
      <c r="B97" s="27" t="s">
        <v>264</v>
      </c>
      <c r="C97" s="29" t="s">
        <v>7</v>
      </c>
      <c r="D97" s="16" t="s">
        <v>40</v>
      </c>
      <c r="E97" s="17">
        <v>10301.33</v>
      </c>
      <c r="F97" s="84" t="s">
        <v>90</v>
      </c>
      <c r="G97" s="35" t="s">
        <v>91</v>
      </c>
      <c r="H97" s="36">
        <v>15</v>
      </c>
      <c r="I97" s="17">
        <v>666.152673333333</v>
      </c>
      <c r="J97" s="17">
        <f>'2018年固定资产折旧表'!J97+I97</f>
        <v>5995.37406</v>
      </c>
      <c r="K97" s="17">
        <f t="shared" si="2"/>
        <v>4305.95594</v>
      </c>
      <c r="L97" s="72">
        <v>0.03</v>
      </c>
      <c r="M97" s="17">
        <f t="shared" si="3"/>
        <v>309.0399</v>
      </c>
      <c r="N97" s="17" t="s">
        <v>92</v>
      </c>
    </row>
    <row r="98" spans="1:14">
      <c r="A98" s="13" t="s">
        <v>265</v>
      </c>
      <c r="B98" s="27" t="s">
        <v>266</v>
      </c>
      <c r="C98" s="29" t="s">
        <v>7</v>
      </c>
      <c r="D98" s="16" t="s">
        <v>40</v>
      </c>
      <c r="E98" s="17">
        <v>2347.76</v>
      </c>
      <c r="F98" s="84" t="s">
        <v>90</v>
      </c>
      <c r="G98" s="35" t="s">
        <v>91</v>
      </c>
      <c r="H98" s="36">
        <v>15</v>
      </c>
      <c r="I98" s="17">
        <v>151.821813333333</v>
      </c>
      <c r="J98" s="17">
        <f>'2018年固定资产折旧表'!J98+I98</f>
        <v>1366.39632</v>
      </c>
      <c r="K98" s="17">
        <f t="shared" si="2"/>
        <v>981.36368</v>
      </c>
      <c r="L98" s="72">
        <v>0.03</v>
      </c>
      <c r="M98" s="17">
        <f t="shared" si="3"/>
        <v>70.4328</v>
      </c>
      <c r="N98" s="17" t="s">
        <v>92</v>
      </c>
    </row>
    <row r="99" spans="1:14">
      <c r="A99" s="13" t="s">
        <v>267</v>
      </c>
      <c r="B99" s="27" t="s">
        <v>268</v>
      </c>
      <c r="C99" s="29" t="s">
        <v>7</v>
      </c>
      <c r="D99" s="16" t="s">
        <v>40</v>
      </c>
      <c r="E99" s="17">
        <v>595.5</v>
      </c>
      <c r="F99" s="84" t="s">
        <v>90</v>
      </c>
      <c r="G99" s="35" t="s">
        <v>91</v>
      </c>
      <c r="H99" s="36">
        <v>15</v>
      </c>
      <c r="I99" s="17">
        <v>38.509</v>
      </c>
      <c r="J99" s="17">
        <f>'2018年固定资产折旧表'!J99+I99</f>
        <v>346.581</v>
      </c>
      <c r="K99" s="17">
        <f t="shared" si="2"/>
        <v>248.919</v>
      </c>
      <c r="L99" s="72">
        <v>0.03</v>
      </c>
      <c r="M99" s="17">
        <f t="shared" si="3"/>
        <v>17.865</v>
      </c>
      <c r="N99" s="17" t="s">
        <v>92</v>
      </c>
    </row>
    <row r="100" spans="1:14">
      <c r="A100" s="13" t="s">
        <v>269</v>
      </c>
      <c r="B100" s="27" t="s">
        <v>270</v>
      </c>
      <c r="C100" s="29" t="s">
        <v>7</v>
      </c>
      <c r="D100" s="16" t="s">
        <v>40</v>
      </c>
      <c r="E100" s="17">
        <v>1490.58</v>
      </c>
      <c r="F100" s="84" t="s">
        <v>90</v>
      </c>
      <c r="G100" s="35" t="s">
        <v>91</v>
      </c>
      <c r="H100" s="36">
        <v>15</v>
      </c>
      <c r="I100" s="17">
        <v>96.39084</v>
      </c>
      <c r="J100" s="17">
        <f>'2018年固定资产折旧表'!J100+I100</f>
        <v>867.51756</v>
      </c>
      <c r="K100" s="17">
        <f t="shared" si="2"/>
        <v>623.06244</v>
      </c>
      <c r="L100" s="72">
        <v>0.03</v>
      </c>
      <c r="M100" s="17">
        <f t="shared" si="3"/>
        <v>44.7174</v>
      </c>
      <c r="N100" s="17" t="s">
        <v>92</v>
      </c>
    </row>
    <row r="101" spans="1:14">
      <c r="A101" s="13" t="s">
        <v>271</v>
      </c>
      <c r="B101" s="27" t="s">
        <v>272</v>
      </c>
      <c r="C101" s="29" t="s">
        <v>7</v>
      </c>
      <c r="D101" s="16" t="s">
        <v>40</v>
      </c>
      <c r="E101" s="17">
        <v>6000</v>
      </c>
      <c r="F101" s="84" t="s">
        <v>90</v>
      </c>
      <c r="G101" s="35" t="s">
        <v>91</v>
      </c>
      <c r="H101" s="36">
        <v>15</v>
      </c>
      <c r="I101" s="17">
        <v>388</v>
      </c>
      <c r="J101" s="17">
        <f>'2018年固定资产折旧表'!J101+I101</f>
        <v>3492</v>
      </c>
      <c r="K101" s="17">
        <f t="shared" si="2"/>
        <v>2508</v>
      </c>
      <c r="L101" s="72">
        <v>0.03</v>
      </c>
      <c r="M101" s="17">
        <f t="shared" si="3"/>
        <v>180</v>
      </c>
      <c r="N101" s="17" t="s">
        <v>92</v>
      </c>
    </row>
    <row r="102" spans="1:14">
      <c r="A102" s="13" t="s">
        <v>273</v>
      </c>
      <c r="B102" s="27" t="s">
        <v>264</v>
      </c>
      <c r="C102" s="29" t="s">
        <v>7</v>
      </c>
      <c r="D102" s="16" t="s">
        <v>40</v>
      </c>
      <c r="E102" s="73">
        <v>22010.6</v>
      </c>
      <c r="F102" s="84" t="s">
        <v>90</v>
      </c>
      <c r="G102" s="35" t="s">
        <v>91</v>
      </c>
      <c r="H102" s="36">
        <v>15</v>
      </c>
      <c r="I102" s="17">
        <v>1423.35213333333</v>
      </c>
      <c r="J102" s="17">
        <f>'2018年固定资产折旧表'!J102+I102</f>
        <v>12810.1692</v>
      </c>
      <c r="K102" s="17">
        <f t="shared" si="2"/>
        <v>9200.4308</v>
      </c>
      <c r="L102" s="72">
        <v>0.03</v>
      </c>
      <c r="M102" s="17">
        <f t="shared" si="3"/>
        <v>660.318</v>
      </c>
      <c r="N102" s="17" t="s">
        <v>92</v>
      </c>
    </row>
    <row r="103" spans="1:14">
      <c r="A103" s="13" t="s">
        <v>274</v>
      </c>
      <c r="B103" s="27" t="s">
        <v>266</v>
      </c>
      <c r="C103" s="29" t="s">
        <v>7</v>
      </c>
      <c r="D103" s="16" t="s">
        <v>40</v>
      </c>
      <c r="E103" s="73">
        <v>1374.34</v>
      </c>
      <c r="F103" s="84" t="s">
        <v>90</v>
      </c>
      <c r="G103" s="35" t="s">
        <v>91</v>
      </c>
      <c r="H103" s="36">
        <v>15</v>
      </c>
      <c r="I103" s="17">
        <v>88.8739866666667</v>
      </c>
      <c r="J103" s="17">
        <f>'2018年固定资产折旧表'!J103+I103</f>
        <v>799.86588</v>
      </c>
      <c r="K103" s="17">
        <f t="shared" si="2"/>
        <v>574.47412</v>
      </c>
      <c r="L103" s="72">
        <v>0.03</v>
      </c>
      <c r="M103" s="17">
        <f t="shared" si="3"/>
        <v>41.2302</v>
      </c>
      <c r="N103" s="17" t="s">
        <v>92</v>
      </c>
    </row>
    <row r="104" spans="1:14">
      <c r="A104" s="13" t="s">
        <v>275</v>
      </c>
      <c r="B104" s="27" t="s">
        <v>268</v>
      </c>
      <c r="C104" s="29" t="s">
        <v>7</v>
      </c>
      <c r="D104" s="16" t="s">
        <v>40</v>
      </c>
      <c r="E104" s="73">
        <v>8000.11</v>
      </c>
      <c r="F104" s="84" t="s">
        <v>90</v>
      </c>
      <c r="G104" s="35" t="s">
        <v>91</v>
      </c>
      <c r="H104" s="36">
        <v>15</v>
      </c>
      <c r="I104" s="17">
        <v>517.340446666667</v>
      </c>
      <c r="J104" s="17">
        <f>'2018年固定资产折旧表'!J104+I104</f>
        <v>4656.06402</v>
      </c>
      <c r="K104" s="17">
        <f t="shared" si="2"/>
        <v>3344.04598</v>
      </c>
      <c r="L104" s="72">
        <v>0.03</v>
      </c>
      <c r="M104" s="17">
        <f t="shared" si="3"/>
        <v>240.0033</v>
      </c>
      <c r="N104" s="17" t="s">
        <v>92</v>
      </c>
    </row>
    <row r="105" spans="1:14">
      <c r="A105" s="13" t="s">
        <v>276</v>
      </c>
      <c r="B105" s="27" t="s">
        <v>277</v>
      </c>
      <c r="C105" s="29" t="s">
        <v>2</v>
      </c>
      <c r="D105" s="16" t="s">
        <v>58</v>
      </c>
      <c r="E105" s="17">
        <v>8474.14</v>
      </c>
      <c r="F105" s="84" t="s">
        <v>90</v>
      </c>
      <c r="G105" s="35" t="s">
        <v>91</v>
      </c>
      <c r="H105" s="36">
        <v>10</v>
      </c>
      <c r="I105" s="17">
        <v>821.99158</v>
      </c>
      <c r="J105" s="17">
        <f>'2018年固定资产折旧表'!J105+I105</f>
        <v>7397.92422</v>
      </c>
      <c r="K105" s="17">
        <f t="shared" si="2"/>
        <v>1076.21578</v>
      </c>
      <c r="L105" s="72">
        <v>0.03</v>
      </c>
      <c r="M105" s="17">
        <f t="shared" si="3"/>
        <v>254.2242</v>
      </c>
      <c r="N105" s="17" t="s">
        <v>92</v>
      </c>
    </row>
    <row r="106" spans="1:14">
      <c r="A106" s="13" t="s">
        <v>278</v>
      </c>
      <c r="B106" s="27" t="s">
        <v>279</v>
      </c>
      <c r="C106" s="29" t="s">
        <v>2</v>
      </c>
      <c r="D106" s="16" t="s">
        <v>58</v>
      </c>
      <c r="E106" s="17">
        <v>84417.24</v>
      </c>
      <c r="F106" s="84" t="s">
        <v>90</v>
      </c>
      <c r="G106" s="35" t="s">
        <v>91</v>
      </c>
      <c r="H106" s="36">
        <v>10</v>
      </c>
      <c r="I106" s="17">
        <v>8188.47228</v>
      </c>
      <c r="J106" s="17">
        <f>'2018年固定资产折旧表'!J106+I106</f>
        <v>73696.25052</v>
      </c>
      <c r="K106" s="17">
        <f t="shared" si="2"/>
        <v>10720.98948</v>
      </c>
      <c r="L106" s="72">
        <v>0.03</v>
      </c>
      <c r="M106" s="17">
        <f t="shared" si="3"/>
        <v>2532.5172</v>
      </c>
      <c r="N106" s="17" t="s">
        <v>92</v>
      </c>
    </row>
    <row r="107" spans="1:14">
      <c r="A107" s="13" t="s">
        <v>280</v>
      </c>
      <c r="B107" s="27" t="s">
        <v>281</v>
      </c>
      <c r="C107" s="29" t="s">
        <v>2</v>
      </c>
      <c r="D107" s="16" t="s">
        <v>58</v>
      </c>
      <c r="E107" s="17">
        <v>42229.05</v>
      </c>
      <c r="F107" s="84" t="s">
        <v>90</v>
      </c>
      <c r="G107" s="35" t="s">
        <v>91</v>
      </c>
      <c r="H107" s="36">
        <v>10</v>
      </c>
      <c r="I107" s="17">
        <v>4096.21785</v>
      </c>
      <c r="J107" s="17">
        <f>'2018年固定资产折旧表'!J107+I107</f>
        <v>36865.96065</v>
      </c>
      <c r="K107" s="17">
        <f t="shared" si="2"/>
        <v>5363.08935</v>
      </c>
      <c r="L107" s="72">
        <v>0.03</v>
      </c>
      <c r="M107" s="17">
        <f t="shared" si="3"/>
        <v>1266.8715</v>
      </c>
      <c r="N107" s="17" t="s">
        <v>92</v>
      </c>
    </row>
    <row r="108" spans="1:14">
      <c r="A108" s="13" t="s">
        <v>282</v>
      </c>
      <c r="B108" s="27" t="s">
        <v>283</v>
      </c>
      <c r="C108" s="29" t="s">
        <v>2</v>
      </c>
      <c r="D108" s="16" t="s">
        <v>58</v>
      </c>
      <c r="E108" s="17">
        <v>293707.04</v>
      </c>
      <c r="F108" s="84" t="s">
        <v>90</v>
      </c>
      <c r="G108" s="35" t="s">
        <v>91</v>
      </c>
      <c r="H108" s="36">
        <v>10</v>
      </c>
      <c r="I108" s="17">
        <v>28489.58288</v>
      </c>
      <c r="J108" s="17">
        <f>'2018年固定资产折旧表'!J108+I108</f>
        <v>256406.24592</v>
      </c>
      <c r="K108" s="17">
        <f t="shared" si="2"/>
        <v>37300.79408</v>
      </c>
      <c r="L108" s="72">
        <v>0.03</v>
      </c>
      <c r="M108" s="17">
        <f t="shared" si="3"/>
        <v>8811.2112</v>
      </c>
      <c r="N108" s="17" t="s">
        <v>92</v>
      </c>
    </row>
    <row r="109" spans="1:14">
      <c r="A109" s="13" t="s">
        <v>284</v>
      </c>
      <c r="B109" s="27" t="s">
        <v>285</v>
      </c>
      <c r="C109" s="29" t="s">
        <v>2</v>
      </c>
      <c r="D109" s="16" t="s">
        <v>58</v>
      </c>
      <c r="E109" s="17">
        <v>30758.22</v>
      </c>
      <c r="F109" s="84" t="s">
        <v>90</v>
      </c>
      <c r="G109" s="35" t="s">
        <v>91</v>
      </c>
      <c r="H109" s="36">
        <v>10</v>
      </c>
      <c r="I109" s="17">
        <v>2983.54734</v>
      </c>
      <c r="J109" s="17">
        <f>'2018年固定资产折旧表'!J109+I109</f>
        <v>26851.92606</v>
      </c>
      <c r="K109" s="17">
        <f t="shared" si="2"/>
        <v>3906.29394</v>
      </c>
      <c r="L109" s="72">
        <v>0.03</v>
      </c>
      <c r="M109" s="17">
        <f t="shared" si="3"/>
        <v>922.7466</v>
      </c>
      <c r="N109" s="17" t="s">
        <v>92</v>
      </c>
    </row>
    <row r="110" spans="1:14">
      <c r="A110" s="13" t="s">
        <v>286</v>
      </c>
      <c r="B110" s="27" t="s">
        <v>287</v>
      </c>
      <c r="C110" s="29" t="s">
        <v>2</v>
      </c>
      <c r="D110" s="16" t="s">
        <v>58</v>
      </c>
      <c r="E110" s="17">
        <v>612.33</v>
      </c>
      <c r="F110" s="84" t="s">
        <v>90</v>
      </c>
      <c r="G110" s="35" t="s">
        <v>91</v>
      </c>
      <c r="H110" s="36">
        <v>10</v>
      </c>
      <c r="I110" s="17">
        <v>59.39601</v>
      </c>
      <c r="J110" s="17">
        <f>'2018年固定资产折旧表'!J110+I110</f>
        <v>534.56409</v>
      </c>
      <c r="K110" s="17">
        <f t="shared" si="2"/>
        <v>77.76591</v>
      </c>
      <c r="L110" s="72">
        <v>0.03</v>
      </c>
      <c r="M110" s="17">
        <f t="shared" si="3"/>
        <v>18.3699</v>
      </c>
      <c r="N110" s="17" t="s">
        <v>92</v>
      </c>
    </row>
    <row r="111" spans="1:14">
      <c r="A111" s="13" t="s">
        <v>288</v>
      </c>
      <c r="B111" s="27" t="s">
        <v>289</v>
      </c>
      <c r="C111" s="29" t="s">
        <v>2</v>
      </c>
      <c r="D111" s="16" t="s">
        <v>58</v>
      </c>
      <c r="E111" s="17">
        <v>219.81</v>
      </c>
      <c r="F111" s="84" t="s">
        <v>90</v>
      </c>
      <c r="G111" s="35" t="s">
        <v>91</v>
      </c>
      <c r="H111" s="36">
        <v>10</v>
      </c>
      <c r="I111" s="17">
        <v>21.32157</v>
      </c>
      <c r="J111" s="17">
        <f>'2018年固定资产折旧表'!J111+I111</f>
        <v>191.89413</v>
      </c>
      <c r="K111" s="17">
        <f t="shared" si="2"/>
        <v>27.91587</v>
      </c>
      <c r="L111" s="72">
        <v>0.03</v>
      </c>
      <c r="M111" s="17">
        <f t="shared" si="3"/>
        <v>6.5943</v>
      </c>
      <c r="N111" s="17" t="s">
        <v>92</v>
      </c>
    </row>
    <row r="112" spans="1:14">
      <c r="A112" s="13" t="s">
        <v>290</v>
      </c>
      <c r="B112" s="27" t="s">
        <v>291</v>
      </c>
      <c r="C112" s="29" t="s">
        <v>2</v>
      </c>
      <c r="D112" s="16" t="s">
        <v>58</v>
      </c>
      <c r="E112" s="17">
        <v>198.78</v>
      </c>
      <c r="F112" s="84" t="s">
        <v>90</v>
      </c>
      <c r="G112" s="35" t="s">
        <v>91</v>
      </c>
      <c r="H112" s="36">
        <v>10</v>
      </c>
      <c r="I112" s="17">
        <v>19.28166</v>
      </c>
      <c r="J112" s="17">
        <f>'2018年固定资产折旧表'!J112+I112</f>
        <v>173.53494</v>
      </c>
      <c r="K112" s="17">
        <f t="shared" si="2"/>
        <v>25.2450600000001</v>
      </c>
      <c r="L112" s="72">
        <v>0.03</v>
      </c>
      <c r="M112" s="17">
        <f t="shared" si="3"/>
        <v>5.9634</v>
      </c>
      <c r="N112" s="17" t="s">
        <v>92</v>
      </c>
    </row>
    <row r="113" spans="1:14">
      <c r="A113" s="13" t="s">
        <v>292</v>
      </c>
      <c r="B113" s="27" t="s">
        <v>293</v>
      </c>
      <c r="C113" s="29" t="s">
        <v>2</v>
      </c>
      <c r="D113" s="16" t="s">
        <v>58</v>
      </c>
      <c r="E113" s="17">
        <v>14811.5</v>
      </c>
      <c r="F113" s="84" t="s">
        <v>90</v>
      </c>
      <c r="G113" s="35" t="s">
        <v>91</v>
      </c>
      <c r="H113" s="36">
        <v>10</v>
      </c>
      <c r="I113" s="17">
        <v>1436.7155</v>
      </c>
      <c r="J113" s="17">
        <f>'2018年固定资产折旧表'!J113+I113</f>
        <v>12930.4395</v>
      </c>
      <c r="K113" s="17">
        <f t="shared" si="2"/>
        <v>1881.0605</v>
      </c>
      <c r="L113" s="72">
        <v>0.03</v>
      </c>
      <c r="M113" s="17">
        <f t="shared" si="3"/>
        <v>444.345</v>
      </c>
      <c r="N113" s="17" t="s">
        <v>92</v>
      </c>
    </row>
    <row r="114" spans="1:14">
      <c r="A114" s="13" t="s">
        <v>294</v>
      </c>
      <c r="B114" s="27" t="s">
        <v>295</v>
      </c>
      <c r="C114" s="29" t="s">
        <v>2</v>
      </c>
      <c r="D114" s="16" t="s">
        <v>58</v>
      </c>
      <c r="E114" s="17">
        <v>15810.32</v>
      </c>
      <c r="F114" s="84" t="s">
        <v>90</v>
      </c>
      <c r="G114" s="35" t="s">
        <v>91</v>
      </c>
      <c r="H114" s="36">
        <v>10</v>
      </c>
      <c r="I114" s="17">
        <v>1533.60104</v>
      </c>
      <c r="J114" s="17">
        <f>'2018年固定资产折旧表'!J114+I114</f>
        <v>13802.40936</v>
      </c>
      <c r="K114" s="17">
        <f t="shared" si="2"/>
        <v>2007.91064</v>
      </c>
      <c r="L114" s="72">
        <v>0.03</v>
      </c>
      <c r="M114" s="17">
        <f t="shared" si="3"/>
        <v>474.3096</v>
      </c>
      <c r="N114" s="17" t="s">
        <v>92</v>
      </c>
    </row>
    <row r="115" spans="1:14">
      <c r="A115" s="13" t="s">
        <v>296</v>
      </c>
      <c r="B115" s="27" t="s">
        <v>297</v>
      </c>
      <c r="C115" s="29" t="s">
        <v>2</v>
      </c>
      <c r="D115" s="16" t="s">
        <v>58</v>
      </c>
      <c r="E115" s="17">
        <v>17054.08</v>
      </c>
      <c r="F115" s="84" t="s">
        <v>90</v>
      </c>
      <c r="G115" s="35" t="s">
        <v>91</v>
      </c>
      <c r="H115" s="36">
        <v>10</v>
      </c>
      <c r="I115" s="17">
        <v>1654.24576</v>
      </c>
      <c r="J115" s="17">
        <f>'2018年固定资产折旧表'!J115+I115</f>
        <v>14888.21184</v>
      </c>
      <c r="K115" s="17">
        <f t="shared" si="2"/>
        <v>2165.86816</v>
      </c>
      <c r="L115" s="72">
        <v>0.03</v>
      </c>
      <c r="M115" s="17">
        <f t="shared" si="3"/>
        <v>511.6224</v>
      </c>
      <c r="N115" s="17" t="s">
        <v>92</v>
      </c>
    </row>
    <row r="116" spans="1:14">
      <c r="A116" s="13" t="s">
        <v>298</v>
      </c>
      <c r="B116" s="27" t="s">
        <v>299</v>
      </c>
      <c r="C116" s="29" t="s">
        <v>2</v>
      </c>
      <c r="D116" s="16" t="s">
        <v>58</v>
      </c>
      <c r="E116" s="17">
        <v>16224.88</v>
      </c>
      <c r="F116" s="84" t="s">
        <v>90</v>
      </c>
      <c r="G116" s="35" t="s">
        <v>91</v>
      </c>
      <c r="H116" s="36">
        <v>10</v>
      </c>
      <c r="I116" s="17">
        <v>1573.81336</v>
      </c>
      <c r="J116" s="17">
        <f>'2018年固定资产折旧表'!J116+I116</f>
        <v>14164.32024</v>
      </c>
      <c r="K116" s="17">
        <f t="shared" si="2"/>
        <v>2060.55976</v>
      </c>
      <c r="L116" s="72">
        <v>0.03</v>
      </c>
      <c r="M116" s="17">
        <f t="shared" si="3"/>
        <v>486.7464</v>
      </c>
      <c r="N116" s="17" t="s">
        <v>92</v>
      </c>
    </row>
    <row r="117" spans="1:14">
      <c r="A117" s="13" t="s">
        <v>300</v>
      </c>
      <c r="B117" s="27" t="s">
        <v>301</v>
      </c>
      <c r="C117" s="29" t="s">
        <v>2</v>
      </c>
      <c r="D117" s="16" t="s">
        <v>58</v>
      </c>
      <c r="E117" s="17">
        <v>2317.58</v>
      </c>
      <c r="F117" s="84" t="s">
        <v>90</v>
      </c>
      <c r="G117" s="35" t="s">
        <v>91</v>
      </c>
      <c r="H117" s="36">
        <v>10</v>
      </c>
      <c r="I117" s="17">
        <v>224.80526</v>
      </c>
      <c r="J117" s="17">
        <f>'2018年固定资产折旧表'!J117+I117</f>
        <v>2023.24734</v>
      </c>
      <c r="K117" s="17">
        <f t="shared" si="2"/>
        <v>294.33266</v>
      </c>
      <c r="L117" s="72">
        <v>0.03</v>
      </c>
      <c r="M117" s="17">
        <f t="shared" si="3"/>
        <v>69.5274</v>
      </c>
      <c r="N117" s="17" t="s">
        <v>92</v>
      </c>
    </row>
    <row r="118" spans="1:14">
      <c r="A118" s="13" t="s">
        <v>302</v>
      </c>
      <c r="B118" s="27" t="s">
        <v>303</v>
      </c>
      <c r="C118" s="29" t="s">
        <v>2</v>
      </c>
      <c r="D118" s="16" t="s">
        <v>58</v>
      </c>
      <c r="E118" s="17">
        <v>1854.13</v>
      </c>
      <c r="F118" s="84" t="s">
        <v>90</v>
      </c>
      <c r="G118" s="35" t="s">
        <v>91</v>
      </c>
      <c r="H118" s="36">
        <v>10</v>
      </c>
      <c r="I118" s="17">
        <v>179.85061</v>
      </c>
      <c r="J118" s="17">
        <f>'2018年固定资产折旧表'!J118+I118</f>
        <v>1618.65549</v>
      </c>
      <c r="K118" s="17">
        <f t="shared" si="2"/>
        <v>235.47451</v>
      </c>
      <c r="L118" s="72">
        <v>0.03</v>
      </c>
      <c r="M118" s="17">
        <f t="shared" si="3"/>
        <v>55.6239</v>
      </c>
      <c r="N118" s="17" t="s">
        <v>92</v>
      </c>
    </row>
    <row r="119" spans="1:14">
      <c r="A119" s="13" t="s">
        <v>304</v>
      </c>
      <c r="B119" s="27" t="s">
        <v>305</v>
      </c>
      <c r="C119" s="29" t="s">
        <v>2</v>
      </c>
      <c r="D119" s="16" t="s">
        <v>58</v>
      </c>
      <c r="E119" s="17">
        <v>14015.28</v>
      </c>
      <c r="F119" s="84" t="s">
        <v>90</v>
      </c>
      <c r="G119" s="35" t="s">
        <v>91</v>
      </c>
      <c r="H119" s="36">
        <v>10</v>
      </c>
      <c r="I119" s="17">
        <v>1359.48216</v>
      </c>
      <c r="J119" s="17">
        <f>'2018年固定资产折旧表'!J119+I119</f>
        <v>12235.33944</v>
      </c>
      <c r="K119" s="17">
        <f t="shared" si="2"/>
        <v>1779.94056</v>
      </c>
      <c r="L119" s="72">
        <v>0.03</v>
      </c>
      <c r="M119" s="17">
        <f t="shared" si="3"/>
        <v>420.4584</v>
      </c>
      <c r="N119" s="17" t="s">
        <v>92</v>
      </c>
    </row>
    <row r="120" spans="1:14">
      <c r="A120" s="13" t="s">
        <v>306</v>
      </c>
      <c r="B120" s="27" t="s">
        <v>307</v>
      </c>
      <c r="C120" s="29" t="s">
        <v>2</v>
      </c>
      <c r="D120" s="16" t="s">
        <v>58</v>
      </c>
      <c r="E120" s="17">
        <v>1709.96</v>
      </c>
      <c r="F120" s="84" t="s">
        <v>90</v>
      </c>
      <c r="G120" s="35" t="s">
        <v>91</v>
      </c>
      <c r="H120" s="36">
        <v>10</v>
      </c>
      <c r="I120" s="17">
        <v>165.86612</v>
      </c>
      <c r="J120" s="17">
        <f>'2018年固定资产折旧表'!J120+I120</f>
        <v>1492.79508</v>
      </c>
      <c r="K120" s="17">
        <f t="shared" si="2"/>
        <v>217.16492</v>
      </c>
      <c r="L120" s="72">
        <v>0.03</v>
      </c>
      <c r="M120" s="17">
        <f t="shared" si="3"/>
        <v>51.2988</v>
      </c>
      <c r="N120" s="17" t="s">
        <v>92</v>
      </c>
    </row>
    <row r="121" spans="1:14">
      <c r="A121" s="13" t="s">
        <v>308</v>
      </c>
      <c r="B121" s="27" t="s">
        <v>309</v>
      </c>
      <c r="C121" s="29" t="s">
        <v>2</v>
      </c>
      <c r="D121" s="16" t="s">
        <v>58</v>
      </c>
      <c r="E121" s="17">
        <v>2037.48</v>
      </c>
      <c r="F121" s="84" t="s">
        <v>90</v>
      </c>
      <c r="G121" s="35" t="s">
        <v>91</v>
      </c>
      <c r="H121" s="36">
        <v>10</v>
      </c>
      <c r="I121" s="17">
        <v>197.63556</v>
      </c>
      <c r="J121" s="17">
        <f>'2018年固定资产折旧表'!J121+I121</f>
        <v>1778.72004</v>
      </c>
      <c r="K121" s="17">
        <f t="shared" si="2"/>
        <v>258.75996</v>
      </c>
      <c r="L121" s="72">
        <v>0.03</v>
      </c>
      <c r="M121" s="17">
        <f t="shared" si="3"/>
        <v>61.1244</v>
      </c>
      <c r="N121" s="17" t="s">
        <v>92</v>
      </c>
    </row>
    <row r="122" spans="1:14">
      <c r="A122" s="13" t="s">
        <v>310</v>
      </c>
      <c r="B122" s="27" t="s">
        <v>311</v>
      </c>
      <c r="C122" s="29" t="s">
        <v>2</v>
      </c>
      <c r="D122" s="16" t="s">
        <v>58</v>
      </c>
      <c r="E122" s="17">
        <v>751.56</v>
      </c>
      <c r="F122" s="84" t="s">
        <v>90</v>
      </c>
      <c r="G122" s="35" t="s">
        <v>91</v>
      </c>
      <c r="H122" s="36">
        <v>10</v>
      </c>
      <c r="I122" s="17">
        <v>72.90132</v>
      </c>
      <c r="J122" s="17">
        <f>'2018年固定资产折旧表'!J122+I122</f>
        <v>656.11188</v>
      </c>
      <c r="K122" s="17">
        <f t="shared" si="2"/>
        <v>95.44812</v>
      </c>
      <c r="L122" s="72">
        <v>0.03</v>
      </c>
      <c r="M122" s="17">
        <f t="shared" si="3"/>
        <v>22.5468</v>
      </c>
      <c r="N122" s="17" t="s">
        <v>92</v>
      </c>
    </row>
    <row r="123" s="91" customFormat="1" spans="1:14">
      <c r="A123" s="13" t="s">
        <v>312</v>
      </c>
      <c r="B123" s="27" t="s">
        <v>313</v>
      </c>
      <c r="C123" s="29" t="s">
        <v>2</v>
      </c>
      <c r="D123" s="16" t="s">
        <v>58</v>
      </c>
      <c r="E123" s="17">
        <v>4638.16</v>
      </c>
      <c r="F123" s="84" t="s">
        <v>90</v>
      </c>
      <c r="G123" s="35" t="s">
        <v>91</v>
      </c>
      <c r="H123" s="36">
        <v>10</v>
      </c>
      <c r="I123" s="17">
        <v>449.90152</v>
      </c>
      <c r="J123" s="17">
        <f>'2018年固定资产折旧表'!J123+I123</f>
        <v>4049.11368</v>
      </c>
      <c r="K123" s="17">
        <f t="shared" si="2"/>
        <v>589.04632</v>
      </c>
      <c r="L123" s="72">
        <v>0.03</v>
      </c>
      <c r="M123" s="17">
        <f t="shared" si="3"/>
        <v>139.1448</v>
      </c>
      <c r="N123" s="17" t="s">
        <v>92</v>
      </c>
    </row>
    <row r="124" spans="1:14">
      <c r="A124" s="13" t="s">
        <v>314</v>
      </c>
      <c r="B124" s="27" t="s">
        <v>315</v>
      </c>
      <c r="C124" s="29" t="s">
        <v>2</v>
      </c>
      <c r="D124" s="16" t="s">
        <v>58</v>
      </c>
      <c r="E124" s="17">
        <v>5909.64</v>
      </c>
      <c r="F124" s="84" t="s">
        <v>90</v>
      </c>
      <c r="G124" s="35" t="s">
        <v>91</v>
      </c>
      <c r="H124" s="36">
        <v>10</v>
      </c>
      <c r="I124" s="17">
        <v>573.23508</v>
      </c>
      <c r="J124" s="17">
        <f>'2018年固定资产折旧表'!J124+I124</f>
        <v>5159.11572</v>
      </c>
      <c r="K124" s="17">
        <f t="shared" si="2"/>
        <v>750.52428</v>
      </c>
      <c r="L124" s="72">
        <v>0.03</v>
      </c>
      <c r="M124" s="17">
        <f t="shared" si="3"/>
        <v>177.2892</v>
      </c>
      <c r="N124" s="17" t="s">
        <v>92</v>
      </c>
    </row>
    <row r="125" spans="1:14">
      <c r="A125" s="13" t="s">
        <v>316</v>
      </c>
      <c r="B125" s="27" t="s">
        <v>317</v>
      </c>
      <c r="C125" s="29" t="s">
        <v>2</v>
      </c>
      <c r="D125" s="16" t="s">
        <v>59</v>
      </c>
      <c r="E125" s="17">
        <v>240029.96</v>
      </c>
      <c r="F125" s="84" t="s">
        <v>90</v>
      </c>
      <c r="G125" s="35" t="s">
        <v>91</v>
      </c>
      <c r="H125" s="36">
        <v>10</v>
      </c>
      <c r="I125" s="17">
        <v>23282.90612</v>
      </c>
      <c r="J125" s="17">
        <f>'2018年固定资产折旧表'!J125+I125</f>
        <v>209546.15508</v>
      </c>
      <c r="K125" s="17">
        <f t="shared" si="2"/>
        <v>30483.80492</v>
      </c>
      <c r="L125" s="72">
        <v>0.03</v>
      </c>
      <c r="M125" s="17">
        <f t="shared" si="3"/>
        <v>7200.8988</v>
      </c>
      <c r="N125" s="17" t="s">
        <v>92</v>
      </c>
    </row>
    <row r="126" spans="1:14">
      <c r="A126" s="13" t="s">
        <v>318</v>
      </c>
      <c r="B126" s="27" t="s">
        <v>62</v>
      </c>
      <c r="C126" s="29" t="s">
        <v>2</v>
      </c>
      <c r="D126" s="16" t="s">
        <v>59</v>
      </c>
      <c r="E126" s="17">
        <v>55401.21</v>
      </c>
      <c r="F126" s="84" t="s">
        <v>90</v>
      </c>
      <c r="G126" s="35" t="s">
        <v>91</v>
      </c>
      <c r="H126" s="36">
        <v>10</v>
      </c>
      <c r="I126" s="17">
        <v>5373.91737</v>
      </c>
      <c r="J126" s="17">
        <f>'2018年固定资产折旧表'!J126+I126</f>
        <v>48365.25633</v>
      </c>
      <c r="K126" s="17">
        <f t="shared" si="2"/>
        <v>7035.95366999999</v>
      </c>
      <c r="L126" s="72">
        <v>0.03</v>
      </c>
      <c r="M126" s="17">
        <f t="shared" si="3"/>
        <v>1662.0363</v>
      </c>
      <c r="N126" s="17" t="s">
        <v>92</v>
      </c>
    </row>
    <row r="127" spans="1:14">
      <c r="A127" s="13" t="s">
        <v>319</v>
      </c>
      <c r="B127" s="27" t="s">
        <v>320</v>
      </c>
      <c r="C127" s="29" t="s">
        <v>2</v>
      </c>
      <c r="D127" s="16" t="s">
        <v>59</v>
      </c>
      <c r="E127" s="17">
        <v>124920.31</v>
      </c>
      <c r="F127" s="84" t="s">
        <v>90</v>
      </c>
      <c r="G127" s="35" t="s">
        <v>91</v>
      </c>
      <c r="H127" s="36">
        <v>10</v>
      </c>
      <c r="I127" s="17">
        <v>12117.27007</v>
      </c>
      <c r="J127" s="17">
        <f>'2018年固定资产折旧表'!J127+I127</f>
        <v>109055.43063</v>
      </c>
      <c r="K127" s="17">
        <f t="shared" si="2"/>
        <v>15864.87937</v>
      </c>
      <c r="L127" s="72">
        <v>0.03</v>
      </c>
      <c r="M127" s="17">
        <f t="shared" si="3"/>
        <v>3747.6093</v>
      </c>
      <c r="N127" s="17" t="s">
        <v>92</v>
      </c>
    </row>
    <row r="128" spans="1:14">
      <c r="A128" s="13" t="s">
        <v>321</v>
      </c>
      <c r="B128" s="27" t="s">
        <v>322</v>
      </c>
      <c r="C128" s="29" t="s">
        <v>2</v>
      </c>
      <c r="D128" s="16" t="s">
        <v>59</v>
      </c>
      <c r="E128" s="17">
        <v>49102.89</v>
      </c>
      <c r="F128" s="84" t="s">
        <v>90</v>
      </c>
      <c r="G128" s="35" t="s">
        <v>91</v>
      </c>
      <c r="H128" s="36">
        <v>10</v>
      </c>
      <c r="I128" s="17">
        <v>4762.98033</v>
      </c>
      <c r="J128" s="17">
        <f>'2018年固定资产折旧表'!J128+I128</f>
        <v>42866.82297</v>
      </c>
      <c r="K128" s="17">
        <f t="shared" si="2"/>
        <v>6236.06703</v>
      </c>
      <c r="L128" s="72">
        <v>0.03</v>
      </c>
      <c r="M128" s="17">
        <f t="shared" si="3"/>
        <v>1473.0867</v>
      </c>
      <c r="N128" s="17" t="s">
        <v>92</v>
      </c>
    </row>
    <row r="129" spans="1:14">
      <c r="A129" s="13" t="s">
        <v>323</v>
      </c>
      <c r="B129" s="27" t="s">
        <v>324</v>
      </c>
      <c r="C129" s="29" t="s">
        <v>2</v>
      </c>
      <c r="D129" s="16" t="s">
        <v>59</v>
      </c>
      <c r="E129" s="17">
        <v>32830.12</v>
      </c>
      <c r="F129" s="84" t="s">
        <v>90</v>
      </c>
      <c r="G129" s="35" t="s">
        <v>91</v>
      </c>
      <c r="H129" s="36">
        <v>10</v>
      </c>
      <c r="I129" s="17">
        <v>3184.52164</v>
      </c>
      <c r="J129" s="17">
        <f>'2018年固定资产折旧表'!J129+I129</f>
        <v>28660.69476</v>
      </c>
      <c r="K129" s="17">
        <f t="shared" si="2"/>
        <v>4169.42524</v>
      </c>
      <c r="L129" s="72">
        <v>0.03</v>
      </c>
      <c r="M129" s="17">
        <f t="shared" si="3"/>
        <v>984.9036</v>
      </c>
      <c r="N129" s="17" t="s">
        <v>92</v>
      </c>
    </row>
    <row r="130" spans="1:14">
      <c r="A130" s="13" t="s">
        <v>325</v>
      </c>
      <c r="B130" s="27" t="s">
        <v>326</v>
      </c>
      <c r="C130" s="29" t="s">
        <v>2</v>
      </c>
      <c r="D130" s="16" t="s">
        <v>59</v>
      </c>
      <c r="E130" s="17">
        <v>15505.76</v>
      </c>
      <c r="F130" s="84" t="s">
        <v>90</v>
      </c>
      <c r="G130" s="35" t="s">
        <v>91</v>
      </c>
      <c r="H130" s="36">
        <v>10</v>
      </c>
      <c r="I130" s="17">
        <v>1504.05872</v>
      </c>
      <c r="J130" s="17">
        <f>'2018年固定资产折旧表'!J130+I130</f>
        <v>13536.52848</v>
      </c>
      <c r="K130" s="17">
        <f t="shared" si="2"/>
        <v>1969.23152</v>
      </c>
      <c r="L130" s="72">
        <v>0.03</v>
      </c>
      <c r="M130" s="17">
        <f t="shared" si="3"/>
        <v>465.1728</v>
      </c>
      <c r="N130" s="17" t="s">
        <v>92</v>
      </c>
    </row>
    <row r="131" spans="1:14">
      <c r="A131" s="13" t="s">
        <v>327</v>
      </c>
      <c r="B131" s="27" t="s">
        <v>328</v>
      </c>
      <c r="C131" s="29" t="s">
        <v>2</v>
      </c>
      <c r="D131" s="16" t="s">
        <v>59</v>
      </c>
      <c r="E131" s="17">
        <v>14262</v>
      </c>
      <c r="F131" s="84" t="s">
        <v>90</v>
      </c>
      <c r="G131" s="35" t="s">
        <v>91</v>
      </c>
      <c r="H131" s="36">
        <v>10</v>
      </c>
      <c r="I131" s="17">
        <v>1383.414</v>
      </c>
      <c r="J131" s="17">
        <f>'2018年固定资产折旧表'!J131+I131</f>
        <v>12450.726</v>
      </c>
      <c r="K131" s="17">
        <f t="shared" si="2"/>
        <v>1811.274</v>
      </c>
      <c r="L131" s="72">
        <v>0.03</v>
      </c>
      <c r="M131" s="17">
        <f t="shared" si="3"/>
        <v>427.86</v>
      </c>
      <c r="N131" s="17" t="s">
        <v>92</v>
      </c>
    </row>
    <row r="132" spans="1:14">
      <c r="A132" s="13" t="s">
        <v>329</v>
      </c>
      <c r="B132" s="27" t="s">
        <v>330</v>
      </c>
      <c r="C132" s="29" t="s">
        <v>2</v>
      </c>
      <c r="D132" s="16" t="s">
        <v>59</v>
      </c>
      <c r="E132" s="17">
        <v>13432.82</v>
      </c>
      <c r="F132" s="84" t="s">
        <v>90</v>
      </c>
      <c r="G132" s="35" t="s">
        <v>91</v>
      </c>
      <c r="H132" s="36">
        <v>10</v>
      </c>
      <c r="I132" s="17">
        <v>1302.98354</v>
      </c>
      <c r="J132" s="17">
        <f>'2018年固定资产折旧表'!J132+I132</f>
        <v>11726.85186</v>
      </c>
      <c r="K132" s="17">
        <f t="shared" si="2"/>
        <v>1705.96814</v>
      </c>
      <c r="L132" s="72">
        <v>0.03</v>
      </c>
      <c r="M132" s="17">
        <f t="shared" si="3"/>
        <v>402.9846</v>
      </c>
      <c r="N132" s="17" t="s">
        <v>92</v>
      </c>
    </row>
    <row r="133" spans="1:14">
      <c r="A133" s="13" t="s">
        <v>331</v>
      </c>
      <c r="B133" s="27" t="s">
        <v>332</v>
      </c>
      <c r="C133" s="29" t="s">
        <v>2</v>
      </c>
      <c r="D133" s="16" t="s">
        <v>59</v>
      </c>
      <c r="E133" s="17">
        <v>13018.24</v>
      </c>
      <c r="F133" s="84" t="s">
        <v>90</v>
      </c>
      <c r="G133" s="35" t="s">
        <v>91</v>
      </c>
      <c r="H133" s="36">
        <v>10</v>
      </c>
      <c r="I133" s="17">
        <v>1262.76928</v>
      </c>
      <c r="J133" s="17">
        <f>'2018年固定资产折旧表'!J133+I133</f>
        <v>11364.92352</v>
      </c>
      <c r="K133" s="17">
        <f t="shared" ref="K133:K196" si="4">E133-J133</f>
        <v>1653.31648</v>
      </c>
      <c r="L133" s="72">
        <v>0.03</v>
      </c>
      <c r="M133" s="17">
        <f t="shared" ref="M133:M196" si="5">E133*L133</f>
        <v>390.5472</v>
      </c>
      <c r="N133" s="17" t="s">
        <v>92</v>
      </c>
    </row>
    <row r="134" spans="1:14">
      <c r="A134" s="13" t="s">
        <v>333</v>
      </c>
      <c r="B134" s="27" t="s">
        <v>334</v>
      </c>
      <c r="C134" s="29" t="s">
        <v>2</v>
      </c>
      <c r="D134" s="16" t="s">
        <v>59</v>
      </c>
      <c r="E134" s="17">
        <v>15733.69</v>
      </c>
      <c r="F134" s="84" t="s">
        <v>90</v>
      </c>
      <c r="G134" s="35" t="s">
        <v>91</v>
      </c>
      <c r="H134" s="36">
        <v>10</v>
      </c>
      <c r="I134" s="17">
        <v>1526.16793</v>
      </c>
      <c r="J134" s="17">
        <f>'2018年固定资产折旧表'!J134+I134</f>
        <v>13735.51137</v>
      </c>
      <c r="K134" s="17">
        <f t="shared" si="4"/>
        <v>1998.17863</v>
      </c>
      <c r="L134" s="72">
        <v>0.03</v>
      </c>
      <c r="M134" s="17">
        <f t="shared" si="5"/>
        <v>472.0107</v>
      </c>
      <c r="N134" s="17" t="s">
        <v>92</v>
      </c>
    </row>
    <row r="135" spans="1:14">
      <c r="A135" s="13" t="s">
        <v>335</v>
      </c>
      <c r="B135" s="27" t="s">
        <v>291</v>
      </c>
      <c r="C135" s="29" t="s">
        <v>2</v>
      </c>
      <c r="D135" s="16" t="s">
        <v>59</v>
      </c>
      <c r="E135" s="17">
        <v>1192.68</v>
      </c>
      <c r="F135" s="84" t="s">
        <v>90</v>
      </c>
      <c r="G135" s="35" t="s">
        <v>91</v>
      </c>
      <c r="H135" s="36">
        <v>10</v>
      </c>
      <c r="I135" s="17">
        <v>115.68996</v>
      </c>
      <c r="J135" s="17">
        <f>'2018年固定资产折旧表'!J135+I135</f>
        <v>1041.20964</v>
      </c>
      <c r="K135" s="17">
        <f t="shared" si="4"/>
        <v>151.47036</v>
      </c>
      <c r="L135" s="72">
        <v>0.03</v>
      </c>
      <c r="M135" s="17">
        <f t="shared" si="5"/>
        <v>35.7804</v>
      </c>
      <c r="N135" s="17" t="s">
        <v>92</v>
      </c>
    </row>
    <row r="136" spans="1:14">
      <c r="A136" s="13" t="s">
        <v>336</v>
      </c>
      <c r="B136" s="27" t="s">
        <v>293</v>
      </c>
      <c r="C136" s="29" t="s">
        <v>2</v>
      </c>
      <c r="D136" s="16" t="s">
        <v>59</v>
      </c>
      <c r="E136" s="17">
        <v>592.46</v>
      </c>
      <c r="F136" s="84" t="s">
        <v>90</v>
      </c>
      <c r="G136" s="35" t="s">
        <v>91</v>
      </c>
      <c r="H136" s="36">
        <v>10</v>
      </c>
      <c r="I136" s="17">
        <v>57.46862</v>
      </c>
      <c r="J136" s="17">
        <f>'2018年固定资产折旧表'!J136+I136</f>
        <v>517.21758</v>
      </c>
      <c r="K136" s="17">
        <f t="shared" si="4"/>
        <v>75.24242</v>
      </c>
      <c r="L136" s="72">
        <v>0.03</v>
      </c>
      <c r="M136" s="17">
        <f t="shared" si="5"/>
        <v>17.7738</v>
      </c>
      <c r="N136" s="17" t="s">
        <v>92</v>
      </c>
    </row>
    <row r="137" spans="1:14">
      <c r="A137" s="13" t="s">
        <v>337</v>
      </c>
      <c r="B137" s="27" t="s">
        <v>338</v>
      </c>
      <c r="C137" s="29" t="s">
        <v>2</v>
      </c>
      <c r="D137" s="16" t="s">
        <v>59</v>
      </c>
      <c r="E137" s="17">
        <v>352.06</v>
      </c>
      <c r="F137" s="84" t="s">
        <v>90</v>
      </c>
      <c r="G137" s="35" t="s">
        <v>91</v>
      </c>
      <c r="H137" s="36">
        <v>10</v>
      </c>
      <c r="I137" s="17">
        <v>34.14982</v>
      </c>
      <c r="J137" s="17">
        <f>'2018年固定资产折旧表'!J137+I137</f>
        <v>307.34838</v>
      </c>
      <c r="K137" s="17">
        <f t="shared" si="4"/>
        <v>44.71162</v>
      </c>
      <c r="L137" s="72">
        <v>0.03</v>
      </c>
      <c r="M137" s="17">
        <f t="shared" si="5"/>
        <v>10.5618</v>
      </c>
      <c r="N137" s="17" t="s">
        <v>92</v>
      </c>
    </row>
    <row r="138" spans="1:14">
      <c r="A138" s="13" t="s">
        <v>339</v>
      </c>
      <c r="B138" s="27" t="s">
        <v>340</v>
      </c>
      <c r="C138" s="29" t="s">
        <v>2</v>
      </c>
      <c r="D138" s="16" t="s">
        <v>59</v>
      </c>
      <c r="E138" s="17">
        <v>4166.4</v>
      </c>
      <c r="F138" s="84" t="s">
        <v>90</v>
      </c>
      <c r="G138" s="35" t="s">
        <v>91</v>
      </c>
      <c r="H138" s="36">
        <v>10</v>
      </c>
      <c r="I138" s="17">
        <v>404.1408</v>
      </c>
      <c r="J138" s="17">
        <f>'2018年固定资产折旧表'!J138+I138</f>
        <v>3637.2672</v>
      </c>
      <c r="K138" s="17">
        <f t="shared" si="4"/>
        <v>529.132799999999</v>
      </c>
      <c r="L138" s="72">
        <v>0.03</v>
      </c>
      <c r="M138" s="17">
        <f t="shared" si="5"/>
        <v>124.992</v>
      </c>
      <c r="N138" s="17" t="s">
        <v>92</v>
      </c>
    </row>
    <row r="139" spans="1:14">
      <c r="A139" s="13" t="s">
        <v>341</v>
      </c>
      <c r="B139" s="27" t="s">
        <v>342</v>
      </c>
      <c r="C139" s="29" t="s">
        <v>2</v>
      </c>
      <c r="D139" s="16" t="s">
        <v>59</v>
      </c>
      <c r="E139" s="17">
        <v>214.48</v>
      </c>
      <c r="F139" s="84" t="s">
        <v>90</v>
      </c>
      <c r="G139" s="35" t="s">
        <v>91</v>
      </c>
      <c r="H139" s="36">
        <v>10</v>
      </c>
      <c r="I139" s="17">
        <v>20.80456</v>
      </c>
      <c r="J139" s="17">
        <f>'2018年固定资产折旧表'!J139+I139</f>
        <v>187.24104</v>
      </c>
      <c r="K139" s="17">
        <f t="shared" si="4"/>
        <v>27.23896</v>
      </c>
      <c r="L139" s="72">
        <v>0.03</v>
      </c>
      <c r="M139" s="17">
        <f t="shared" si="5"/>
        <v>6.4344</v>
      </c>
      <c r="N139" s="17" t="s">
        <v>92</v>
      </c>
    </row>
    <row r="140" spans="1:14">
      <c r="A140" s="13" t="s">
        <v>343</v>
      </c>
      <c r="B140" s="27" t="s">
        <v>315</v>
      </c>
      <c r="C140" s="29" t="s">
        <v>2</v>
      </c>
      <c r="D140" s="16" t="s">
        <v>59</v>
      </c>
      <c r="E140" s="17">
        <v>2828.48</v>
      </c>
      <c r="F140" s="84" t="s">
        <v>90</v>
      </c>
      <c r="G140" s="35" t="s">
        <v>91</v>
      </c>
      <c r="H140" s="36">
        <v>10</v>
      </c>
      <c r="I140" s="17">
        <v>274.36256</v>
      </c>
      <c r="J140" s="17">
        <f>'2018年固定资产折旧表'!J140+I140</f>
        <v>2469.26304</v>
      </c>
      <c r="K140" s="17">
        <f t="shared" si="4"/>
        <v>359.21696</v>
      </c>
      <c r="L140" s="72">
        <v>0.03</v>
      </c>
      <c r="M140" s="17">
        <f t="shared" si="5"/>
        <v>84.8544</v>
      </c>
      <c r="N140" s="17" t="s">
        <v>92</v>
      </c>
    </row>
    <row r="141" spans="1:14">
      <c r="A141" s="13" t="s">
        <v>344</v>
      </c>
      <c r="B141" s="27" t="s">
        <v>345</v>
      </c>
      <c r="C141" s="29" t="s">
        <v>2</v>
      </c>
      <c r="D141" s="16" t="s">
        <v>59</v>
      </c>
      <c r="E141" s="17">
        <v>3708.26</v>
      </c>
      <c r="F141" s="84" t="s">
        <v>90</v>
      </c>
      <c r="G141" s="35" t="s">
        <v>91</v>
      </c>
      <c r="H141" s="36">
        <v>10</v>
      </c>
      <c r="I141" s="17">
        <v>359.70122</v>
      </c>
      <c r="J141" s="17">
        <f>'2018年固定资产折旧表'!J141+I141</f>
        <v>3237.31098</v>
      </c>
      <c r="K141" s="17">
        <f t="shared" si="4"/>
        <v>470.94902</v>
      </c>
      <c r="L141" s="72">
        <v>0.03</v>
      </c>
      <c r="M141" s="17">
        <f t="shared" si="5"/>
        <v>111.2478</v>
      </c>
      <c r="N141" s="17" t="s">
        <v>92</v>
      </c>
    </row>
    <row r="142" spans="1:14">
      <c r="A142" s="13" t="s">
        <v>346</v>
      </c>
      <c r="B142" s="27" t="s">
        <v>305</v>
      </c>
      <c r="C142" s="29" t="s">
        <v>2</v>
      </c>
      <c r="D142" s="16" t="s">
        <v>59</v>
      </c>
      <c r="E142" s="17">
        <v>1167.94</v>
      </c>
      <c r="F142" s="84" t="s">
        <v>90</v>
      </c>
      <c r="G142" s="35" t="s">
        <v>91</v>
      </c>
      <c r="H142" s="36">
        <v>10</v>
      </c>
      <c r="I142" s="17">
        <v>113.29018</v>
      </c>
      <c r="J142" s="17">
        <f>'2018年固定资产折旧表'!J142+I142</f>
        <v>1019.61162</v>
      </c>
      <c r="K142" s="17">
        <f t="shared" si="4"/>
        <v>148.32838</v>
      </c>
      <c r="L142" s="72">
        <v>0.03</v>
      </c>
      <c r="M142" s="17">
        <f t="shared" si="5"/>
        <v>35.0382</v>
      </c>
      <c r="N142" s="17" t="s">
        <v>92</v>
      </c>
    </row>
    <row r="143" spans="1:14">
      <c r="A143" s="13" t="s">
        <v>347</v>
      </c>
      <c r="B143" s="27" t="s">
        <v>348</v>
      </c>
      <c r="C143" s="29" t="s">
        <v>2</v>
      </c>
      <c r="D143" s="16" t="s">
        <v>59</v>
      </c>
      <c r="E143" s="17">
        <v>1236.28</v>
      </c>
      <c r="F143" s="84" t="s">
        <v>90</v>
      </c>
      <c r="G143" s="35" t="s">
        <v>91</v>
      </c>
      <c r="H143" s="36">
        <v>10</v>
      </c>
      <c r="I143" s="17">
        <v>119.91916</v>
      </c>
      <c r="J143" s="17">
        <f>'2018年固定资产折旧表'!J143+I143</f>
        <v>1079.27244</v>
      </c>
      <c r="K143" s="17">
        <f t="shared" si="4"/>
        <v>157.00756</v>
      </c>
      <c r="L143" s="72">
        <v>0.03</v>
      </c>
      <c r="M143" s="17">
        <f t="shared" si="5"/>
        <v>37.0884</v>
      </c>
      <c r="N143" s="17" t="s">
        <v>92</v>
      </c>
    </row>
    <row r="144" spans="1:14">
      <c r="A144" s="13" t="s">
        <v>349</v>
      </c>
      <c r="B144" s="27" t="s">
        <v>350</v>
      </c>
      <c r="C144" s="29" t="s">
        <v>2</v>
      </c>
      <c r="D144" s="16" t="s">
        <v>59</v>
      </c>
      <c r="E144" s="17">
        <v>1774.96</v>
      </c>
      <c r="F144" s="84" t="s">
        <v>90</v>
      </c>
      <c r="G144" s="35" t="s">
        <v>91</v>
      </c>
      <c r="H144" s="36">
        <v>10</v>
      </c>
      <c r="I144" s="17">
        <v>172.17112</v>
      </c>
      <c r="J144" s="17">
        <f>'2018年固定资产折旧表'!J144+I144</f>
        <v>1549.54008</v>
      </c>
      <c r="K144" s="17">
        <f t="shared" si="4"/>
        <v>225.41992</v>
      </c>
      <c r="L144" s="72">
        <v>0.03</v>
      </c>
      <c r="M144" s="17">
        <f t="shared" si="5"/>
        <v>53.2488</v>
      </c>
      <c r="N144" s="17" t="s">
        <v>92</v>
      </c>
    </row>
    <row r="145" spans="1:14">
      <c r="A145" s="13" t="s">
        <v>351</v>
      </c>
      <c r="B145" s="27" t="s">
        <v>352</v>
      </c>
      <c r="C145" s="29" t="s">
        <v>2</v>
      </c>
      <c r="D145" s="16" t="s">
        <v>59</v>
      </c>
      <c r="E145" s="17">
        <v>852.22</v>
      </c>
      <c r="F145" s="84" t="s">
        <v>90</v>
      </c>
      <c r="G145" s="35" t="s">
        <v>91</v>
      </c>
      <c r="H145" s="36">
        <v>10</v>
      </c>
      <c r="I145" s="17">
        <v>82.66534</v>
      </c>
      <c r="J145" s="17">
        <f>'2018年固定资产折旧表'!J145+I145</f>
        <v>743.98806</v>
      </c>
      <c r="K145" s="17">
        <f t="shared" si="4"/>
        <v>108.23194</v>
      </c>
      <c r="L145" s="72">
        <v>0.03</v>
      </c>
      <c r="M145" s="17">
        <f t="shared" si="5"/>
        <v>25.5666</v>
      </c>
      <c r="N145" s="17" t="s">
        <v>92</v>
      </c>
    </row>
    <row r="146" spans="1:14">
      <c r="A146" s="13" t="s">
        <v>353</v>
      </c>
      <c r="B146" s="27" t="s">
        <v>307</v>
      </c>
      <c r="C146" s="29" t="s">
        <v>2</v>
      </c>
      <c r="D146" s="16" t="s">
        <v>59</v>
      </c>
      <c r="E146" s="17">
        <v>855</v>
      </c>
      <c r="F146" s="84" t="s">
        <v>90</v>
      </c>
      <c r="G146" s="35" t="s">
        <v>91</v>
      </c>
      <c r="H146" s="36">
        <v>10</v>
      </c>
      <c r="I146" s="17">
        <v>82.935</v>
      </c>
      <c r="J146" s="17">
        <f>'2018年固定资产折旧表'!J146+I146</f>
        <v>746.415</v>
      </c>
      <c r="K146" s="17">
        <f t="shared" si="4"/>
        <v>108.585</v>
      </c>
      <c r="L146" s="72">
        <v>0.03</v>
      </c>
      <c r="M146" s="17">
        <f t="shared" si="5"/>
        <v>25.65</v>
      </c>
      <c r="N146" s="17" t="s">
        <v>92</v>
      </c>
    </row>
    <row r="147" spans="1:14">
      <c r="A147" s="13" t="s">
        <v>354</v>
      </c>
      <c r="B147" s="27" t="s">
        <v>355</v>
      </c>
      <c r="C147" s="29" t="s">
        <v>2</v>
      </c>
      <c r="D147" s="16" t="s">
        <v>59</v>
      </c>
      <c r="E147" s="17">
        <v>381.03</v>
      </c>
      <c r="F147" s="84" t="s">
        <v>90</v>
      </c>
      <c r="G147" s="35" t="s">
        <v>91</v>
      </c>
      <c r="H147" s="36">
        <v>10</v>
      </c>
      <c r="I147" s="17">
        <v>36.95991</v>
      </c>
      <c r="J147" s="17">
        <f>'2018年固定资产折旧表'!J147+I147</f>
        <v>332.63919</v>
      </c>
      <c r="K147" s="17">
        <f t="shared" si="4"/>
        <v>48.39081</v>
      </c>
      <c r="L147" s="72">
        <v>0.03</v>
      </c>
      <c r="M147" s="17">
        <f t="shared" si="5"/>
        <v>11.4309</v>
      </c>
      <c r="N147" s="17" t="s">
        <v>92</v>
      </c>
    </row>
    <row r="148" spans="1:14">
      <c r="A148" s="13" t="s">
        <v>356</v>
      </c>
      <c r="B148" s="27" t="s">
        <v>357</v>
      </c>
      <c r="C148" s="29" t="s">
        <v>2</v>
      </c>
      <c r="D148" s="16" t="s">
        <v>59</v>
      </c>
      <c r="E148" s="17">
        <v>348.54</v>
      </c>
      <c r="F148" s="84" t="s">
        <v>90</v>
      </c>
      <c r="G148" s="35" t="s">
        <v>91</v>
      </c>
      <c r="H148" s="36">
        <v>10</v>
      </c>
      <c r="I148" s="17">
        <v>33.80838</v>
      </c>
      <c r="J148" s="17">
        <f>'2018年固定资产折旧表'!J148+I148</f>
        <v>304.27542</v>
      </c>
      <c r="K148" s="17">
        <f t="shared" si="4"/>
        <v>44.26458</v>
      </c>
      <c r="L148" s="72">
        <v>0.03</v>
      </c>
      <c r="M148" s="17">
        <f t="shared" si="5"/>
        <v>10.4562</v>
      </c>
      <c r="N148" s="17" t="s">
        <v>92</v>
      </c>
    </row>
    <row r="149" spans="1:14">
      <c r="A149" s="13" t="s">
        <v>358</v>
      </c>
      <c r="B149" s="27" t="s">
        <v>359</v>
      </c>
      <c r="C149" s="29" t="s">
        <v>2</v>
      </c>
      <c r="D149" s="16" t="s">
        <v>59</v>
      </c>
      <c r="E149" s="17">
        <v>379.64</v>
      </c>
      <c r="F149" s="84" t="s">
        <v>90</v>
      </c>
      <c r="G149" s="35" t="s">
        <v>91</v>
      </c>
      <c r="H149" s="36">
        <v>10</v>
      </c>
      <c r="I149" s="17">
        <v>36.82508</v>
      </c>
      <c r="J149" s="17">
        <f>'2018年固定资产折旧表'!J149+I149</f>
        <v>331.42572</v>
      </c>
      <c r="K149" s="17">
        <f t="shared" si="4"/>
        <v>48.21428</v>
      </c>
      <c r="L149" s="72">
        <v>0.03</v>
      </c>
      <c r="M149" s="17">
        <f t="shared" si="5"/>
        <v>11.3892</v>
      </c>
      <c r="N149" s="17" t="s">
        <v>92</v>
      </c>
    </row>
    <row r="150" spans="1:14">
      <c r="A150" s="13" t="s">
        <v>360</v>
      </c>
      <c r="B150" s="27" t="s">
        <v>361</v>
      </c>
      <c r="C150" s="29" t="s">
        <v>2</v>
      </c>
      <c r="D150" s="16" t="s">
        <v>59</v>
      </c>
      <c r="E150" s="17">
        <v>814.91</v>
      </c>
      <c r="F150" s="84" t="s">
        <v>90</v>
      </c>
      <c r="G150" s="35" t="s">
        <v>91</v>
      </c>
      <c r="H150" s="36">
        <v>10</v>
      </c>
      <c r="I150" s="17">
        <v>79.04627</v>
      </c>
      <c r="J150" s="17">
        <f>'2018年固定资产折旧表'!J150+I150</f>
        <v>711.41643</v>
      </c>
      <c r="K150" s="17">
        <f t="shared" si="4"/>
        <v>103.49357</v>
      </c>
      <c r="L150" s="72">
        <v>0.03</v>
      </c>
      <c r="M150" s="17">
        <f t="shared" si="5"/>
        <v>24.4473</v>
      </c>
      <c r="N150" s="17" t="s">
        <v>92</v>
      </c>
    </row>
    <row r="151" spans="1:14">
      <c r="A151" s="13" t="s">
        <v>362</v>
      </c>
      <c r="B151" s="27" t="s">
        <v>363</v>
      </c>
      <c r="C151" s="29" t="s">
        <v>2</v>
      </c>
      <c r="D151" s="16" t="s">
        <v>59</v>
      </c>
      <c r="E151" s="17">
        <v>68.74</v>
      </c>
      <c r="F151" s="84" t="s">
        <v>90</v>
      </c>
      <c r="G151" s="35" t="s">
        <v>91</v>
      </c>
      <c r="H151" s="36">
        <v>10</v>
      </c>
      <c r="I151" s="17">
        <v>6.66778</v>
      </c>
      <c r="J151" s="17">
        <f>'2018年固定资产折旧表'!J151+I151</f>
        <v>60.01002</v>
      </c>
      <c r="K151" s="17">
        <f t="shared" si="4"/>
        <v>8.72998</v>
      </c>
      <c r="L151" s="72">
        <v>0.03</v>
      </c>
      <c r="M151" s="17">
        <f t="shared" si="5"/>
        <v>2.0622</v>
      </c>
      <c r="N151" s="17" t="s">
        <v>92</v>
      </c>
    </row>
    <row r="152" spans="1:14">
      <c r="A152" s="13" t="s">
        <v>364</v>
      </c>
      <c r="B152" s="27" t="s">
        <v>365</v>
      </c>
      <c r="C152" s="29" t="s">
        <v>2</v>
      </c>
      <c r="D152" s="16" t="s">
        <v>50</v>
      </c>
      <c r="E152" s="17">
        <v>336422.92</v>
      </c>
      <c r="F152" s="84" t="s">
        <v>90</v>
      </c>
      <c r="G152" s="35" t="s">
        <v>91</v>
      </c>
      <c r="H152" s="36">
        <v>10</v>
      </c>
      <c r="I152" s="17">
        <v>32633.02324</v>
      </c>
      <c r="J152" s="17">
        <f>'2018年固定资产折旧表'!J152+I152</f>
        <v>293697.20916</v>
      </c>
      <c r="K152" s="17">
        <f t="shared" si="4"/>
        <v>42725.71084</v>
      </c>
      <c r="L152" s="72">
        <v>0.03</v>
      </c>
      <c r="M152" s="17">
        <f t="shared" si="5"/>
        <v>10092.6876</v>
      </c>
      <c r="N152" s="17" t="s">
        <v>92</v>
      </c>
    </row>
    <row r="153" spans="1:14">
      <c r="A153" s="13" t="s">
        <v>366</v>
      </c>
      <c r="B153" s="27" t="s">
        <v>367</v>
      </c>
      <c r="C153" s="29" t="s">
        <v>2</v>
      </c>
      <c r="D153" s="16" t="s">
        <v>50</v>
      </c>
      <c r="E153" s="17">
        <v>13149.04</v>
      </c>
      <c r="F153" s="84" t="s">
        <v>90</v>
      </c>
      <c r="G153" s="35" t="s">
        <v>91</v>
      </c>
      <c r="H153" s="36">
        <v>10</v>
      </c>
      <c r="I153" s="17">
        <v>1275.45688</v>
      </c>
      <c r="J153" s="17">
        <f>'2018年固定资产折旧表'!J153+I153</f>
        <v>11479.11192</v>
      </c>
      <c r="K153" s="17">
        <f t="shared" si="4"/>
        <v>1669.92808</v>
      </c>
      <c r="L153" s="72">
        <v>0.03</v>
      </c>
      <c r="M153" s="17">
        <f t="shared" si="5"/>
        <v>394.4712</v>
      </c>
      <c r="N153" s="17" t="s">
        <v>92</v>
      </c>
    </row>
    <row r="154" spans="1:14">
      <c r="A154" s="13" t="s">
        <v>368</v>
      </c>
      <c r="B154" s="27" t="s">
        <v>369</v>
      </c>
      <c r="C154" s="29" t="s">
        <v>2</v>
      </c>
      <c r="D154" s="16" t="s">
        <v>50</v>
      </c>
      <c r="E154" s="17">
        <v>12131.28</v>
      </c>
      <c r="F154" s="84" t="s">
        <v>90</v>
      </c>
      <c r="G154" s="35" t="s">
        <v>91</v>
      </c>
      <c r="H154" s="36">
        <v>10</v>
      </c>
      <c r="I154" s="17">
        <v>1176.73416</v>
      </c>
      <c r="J154" s="17">
        <f>'2018年固定资产折旧表'!J154+I154</f>
        <v>10590.60744</v>
      </c>
      <c r="K154" s="17">
        <f t="shared" si="4"/>
        <v>1540.67256</v>
      </c>
      <c r="L154" s="72">
        <v>0.03</v>
      </c>
      <c r="M154" s="17">
        <f t="shared" si="5"/>
        <v>363.9384</v>
      </c>
      <c r="N154" s="17" t="s">
        <v>92</v>
      </c>
    </row>
    <row r="155" spans="1:14">
      <c r="A155" s="13" t="s">
        <v>370</v>
      </c>
      <c r="B155" s="27" t="s">
        <v>371</v>
      </c>
      <c r="C155" s="29" t="s">
        <v>2</v>
      </c>
      <c r="D155" s="16" t="s">
        <v>50</v>
      </c>
      <c r="E155" s="17">
        <v>2317.58</v>
      </c>
      <c r="F155" s="84" t="s">
        <v>90</v>
      </c>
      <c r="G155" s="35" t="s">
        <v>91</v>
      </c>
      <c r="H155" s="36">
        <v>10</v>
      </c>
      <c r="I155" s="17">
        <v>224.80526</v>
      </c>
      <c r="J155" s="17">
        <f>'2018年固定资产折旧表'!J155+I155</f>
        <v>2023.24734</v>
      </c>
      <c r="K155" s="17">
        <f t="shared" si="4"/>
        <v>294.33266</v>
      </c>
      <c r="L155" s="72">
        <v>0.03</v>
      </c>
      <c r="M155" s="17">
        <f t="shared" si="5"/>
        <v>69.5274</v>
      </c>
      <c r="N155" s="17" t="s">
        <v>92</v>
      </c>
    </row>
    <row r="156" spans="1:14">
      <c r="A156" s="13" t="s">
        <v>372</v>
      </c>
      <c r="B156" s="27" t="s">
        <v>303</v>
      </c>
      <c r="C156" s="29" t="s">
        <v>2</v>
      </c>
      <c r="D156" s="16" t="s">
        <v>50</v>
      </c>
      <c r="E156" s="17">
        <v>3708.26</v>
      </c>
      <c r="F156" s="84" t="s">
        <v>90</v>
      </c>
      <c r="G156" s="35" t="s">
        <v>91</v>
      </c>
      <c r="H156" s="36">
        <v>10</v>
      </c>
      <c r="I156" s="17">
        <v>359.70122</v>
      </c>
      <c r="J156" s="17">
        <f>'2018年固定资产折旧表'!J156+I156</f>
        <v>3237.31098</v>
      </c>
      <c r="K156" s="17">
        <f t="shared" si="4"/>
        <v>470.94902</v>
      </c>
      <c r="L156" s="72">
        <v>0.03</v>
      </c>
      <c r="M156" s="17">
        <f t="shared" si="5"/>
        <v>111.2478</v>
      </c>
      <c r="N156" s="17" t="s">
        <v>92</v>
      </c>
    </row>
    <row r="157" spans="1:14">
      <c r="A157" s="13" t="s">
        <v>373</v>
      </c>
      <c r="B157" s="27" t="s">
        <v>244</v>
      </c>
      <c r="C157" s="29" t="s">
        <v>2</v>
      </c>
      <c r="D157" s="16" t="s">
        <v>50</v>
      </c>
      <c r="E157" s="17">
        <v>436.5</v>
      </c>
      <c r="F157" s="84" t="s">
        <v>90</v>
      </c>
      <c r="G157" s="35" t="s">
        <v>91</v>
      </c>
      <c r="H157" s="36">
        <v>10</v>
      </c>
      <c r="I157" s="17">
        <v>42.3405</v>
      </c>
      <c r="J157" s="17">
        <f>'2018年固定资产折旧表'!J157+I157</f>
        <v>381.0645</v>
      </c>
      <c r="K157" s="17">
        <f t="shared" si="4"/>
        <v>55.4354999999999</v>
      </c>
      <c r="L157" s="72">
        <v>0.03</v>
      </c>
      <c r="M157" s="17">
        <f t="shared" si="5"/>
        <v>13.095</v>
      </c>
      <c r="N157" s="17" t="s">
        <v>92</v>
      </c>
    </row>
    <row r="158" spans="1:14">
      <c r="A158" s="13" t="s">
        <v>374</v>
      </c>
      <c r="B158" s="27" t="s">
        <v>289</v>
      </c>
      <c r="C158" s="29" t="s">
        <v>2</v>
      </c>
      <c r="D158" s="16" t="s">
        <v>50</v>
      </c>
      <c r="E158" s="17">
        <v>329.72</v>
      </c>
      <c r="F158" s="84" t="s">
        <v>90</v>
      </c>
      <c r="G158" s="35" t="s">
        <v>91</v>
      </c>
      <c r="H158" s="36">
        <v>10</v>
      </c>
      <c r="I158" s="17">
        <v>31.98284</v>
      </c>
      <c r="J158" s="17">
        <f>'2018年固定资产折旧表'!J158+I158</f>
        <v>287.84556</v>
      </c>
      <c r="K158" s="17">
        <f t="shared" si="4"/>
        <v>41.87444</v>
      </c>
      <c r="L158" s="72">
        <v>0.03</v>
      </c>
      <c r="M158" s="17">
        <f t="shared" si="5"/>
        <v>9.8916</v>
      </c>
      <c r="N158" s="17" t="s">
        <v>92</v>
      </c>
    </row>
    <row r="159" spans="1:14">
      <c r="A159" s="13" t="s">
        <v>375</v>
      </c>
      <c r="B159" s="27" t="s">
        <v>291</v>
      </c>
      <c r="C159" s="29" t="s">
        <v>2</v>
      </c>
      <c r="D159" s="16" t="s">
        <v>50</v>
      </c>
      <c r="E159" s="17">
        <v>496.95</v>
      </c>
      <c r="F159" s="84" t="s">
        <v>90</v>
      </c>
      <c r="G159" s="35" t="s">
        <v>91</v>
      </c>
      <c r="H159" s="36">
        <v>10</v>
      </c>
      <c r="I159" s="17">
        <v>48.20415</v>
      </c>
      <c r="J159" s="17">
        <f>'2018年固定资产折旧表'!J159+I159</f>
        <v>433.83735</v>
      </c>
      <c r="K159" s="17">
        <f t="shared" si="4"/>
        <v>63.11265</v>
      </c>
      <c r="L159" s="72">
        <v>0.03</v>
      </c>
      <c r="M159" s="17">
        <f t="shared" si="5"/>
        <v>14.9085</v>
      </c>
      <c r="N159" s="17" t="s">
        <v>92</v>
      </c>
    </row>
    <row r="160" spans="1:14">
      <c r="A160" s="13" t="s">
        <v>376</v>
      </c>
      <c r="B160" s="27" t="s">
        <v>377</v>
      </c>
      <c r="C160" s="29" t="s">
        <v>2</v>
      </c>
      <c r="D160" s="16" t="s">
        <v>50</v>
      </c>
      <c r="E160" s="17">
        <v>245.91</v>
      </c>
      <c r="F160" s="84" t="s">
        <v>90</v>
      </c>
      <c r="G160" s="35" t="s">
        <v>91</v>
      </c>
      <c r="H160" s="36">
        <v>10</v>
      </c>
      <c r="I160" s="17">
        <v>23.85327</v>
      </c>
      <c r="J160" s="17">
        <f>'2018年固定资产折旧表'!J160+I160</f>
        <v>214.67943</v>
      </c>
      <c r="K160" s="17">
        <f t="shared" si="4"/>
        <v>31.23057</v>
      </c>
      <c r="L160" s="72">
        <v>0.03</v>
      </c>
      <c r="M160" s="17">
        <f t="shared" si="5"/>
        <v>7.3773</v>
      </c>
      <c r="N160" s="17" t="s">
        <v>92</v>
      </c>
    </row>
    <row r="161" spans="1:14">
      <c r="A161" s="13" t="s">
        <v>378</v>
      </c>
      <c r="B161" s="27" t="s">
        <v>220</v>
      </c>
      <c r="C161" s="29" t="s">
        <v>2</v>
      </c>
      <c r="D161" s="16" t="s">
        <v>50</v>
      </c>
      <c r="E161" s="17">
        <v>76.78</v>
      </c>
      <c r="F161" s="84" t="s">
        <v>90</v>
      </c>
      <c r="G161" s="35" t="s">
        <v>91</v>
      </c>
      <c r="H161" s="36">
        <v>10</v>
      </c>
      <c r="I161" s="17">
        <v>7.44766</v>
      </c>
      <c r="J161" s="17">
        <f>'2018年固定资产折旧表'!J161+I161</f>
        <v>67.02894</v>
      </c>
      <c r="K161" s="17">
        <f t="shared" si="4"/>
        <v>9.75106</v>
      </c>
      <c r="L161" s="72">
        <v>0.03</v>
      </c>
      <c r="M161" s="17">
        <f t="shared" si="5"/>
        <v>2.3034</v>
      </c>
      <c r="N161" s="17" t="s">
        <v>92</v>
      </c>
    </row>
    <row r="162" spans="1:14">
      <c r="A162" s="13" t="s">
        <v>379</v>
      </c>
      <c r="B162" s="27" t="s">
        <v>380</v>
      </c>
      <c r="C162" s="29" t="s">
        <v>2</v>
      </c>
      <c r="D162" s="16" t="s">
        <v>50</v>
      </c>
      <c r="E162" s="17">
        <v>814.91</v>
      </c>
      <c r="F162" s="84" t="s">
        <v>90</v>
      </c>
      <c r="G162" s="35" t="s">
        <v>91</v>
      </c>
      <c r="H162" s="36">
        <v>10</v>
      </c>
      <c r="I162" s="17">
        <v>79.04627</v>
      </c>
      <c r="J162" s="17">
        <f>'2018年固定资产折旧表'!J162+I162</f>
        <v>711.41643</v>
      </c>
      <c r="K162" s="17">
        <f t="shared" si="4"/>
        <v>103.49357</v>
      </c>
      <c r="L162" s="72">
        <v>0.03</v>
      </c>
      <c r="M162" s="17">
        <f t="shared" si="5"/>
        <v>24.4473</v>
      </c>
      <c r="N162" s="17" t="s">
        <v>92</v>
      </c>
    </row>
    <row r="163" spans="1:14">
      <c r="A163" s="13" t="s">
        <v>381</v>
      </c>
      <c r="B163" s="27" t="s">
        <v>382</v>
      </c>
      <c r="C163" s="29" t="s">
        <v>2</v>
      </c>
      <c r="D163" s="16" t="s">
        <v>50</v>
      </c>
      <c r="E163" s="17">
        <v>84.6</v>
      </c>
      <c r="F163" s="84" t="s">
        <v>90</v>
      </c>
      <c r="G163" s="35" t="s">
        <v>91</v>
      </c>
      <c r="H163" s="36">
        <v>10</v>
      </c>
      <c r="I163" s="17">
        <v>8.2062</v>
      </c>
      <c r="J163" s="17">
        <f>'2018年固定资产折旧表'!J163+I163</f>
        <v>73.8558</v>
      </c>
      <c r="K163" s="17">
        <f t="shared" si="4"/>
        <v>10.7442</v>
      </c>
      <c r="L163" s="72">
        <v>0.03</v>
      </c>
      <c r="M163" s="17">
        <f t="shared" si="5"/>
        <v>2.538</v>
      </c>
      <c r="N163" s="17" t="s">
        <v>92</v>
      </c>
    </row>
    <row r="164" spans="1:14">
      <c r="A164" s="13" t="s">
        <v>383</v>
      </c>
      <c r="B164" s="27" t="s">
        <v>315</v>
      </c>
      <c r="C164" s="29" t="s">
        <v>2</v>
      </c>
      <c r="D164" s="16" t="s">
        <v>50</v>
      </c>
      <c r="E164" s="17">
        <v>81.52</v>
      </c>
      <c r="F164" s="84" t="s">
        <v>90</v>
      </c>
      <c r="G164" s="35" t="s">
        <v>91</v>
      </c>
      <c r="H164" s="36">
        <v>10</v>
      </c>
      <c r="I164" s="17">
        <v>7.90744</v>
      </c>
      <c r="J164" s="17">
        <f>'2018年固定资产折旧表'!J164+I164</f>
        <v>71.16696</v>
      </c>
      <c r="K164" s="17">
        <f t="shared" si="4"/>
        <v>10.35304</v>
      </c>
      <c r="L164" s="72">
        <v>0.03</v>
      </c>
      <c r="M164" s="17">
        <f t="shared" si="5"/>
        <v>2.4456</v>
      </c>
      <c r="N164" s="17" t="s">
        <v>92</v>
      </c>
    </row>
    <row r="165" spans="1:14">
      <c r="A165" s="13" t="s">
        <v>384</v>
      </c>
      <c r="B165" s="27" t="s">
        <v>385</v>
      </c>
      <c r="C165" s="29" t="s">
        <v>2</v>
      </c>
      <c r="D165" s="16" t="s">
        <v>50</v>
      </c>
      <c r="E165" s="17">
        <v>176.53</v>
      </c>
      <c r="F165" s="84" t="s">
        <v>90</v>
      </c>
      <c r="G165" s="35" t="s">
        <v>91</v>
      </c>
      <c r="H165" s="36">
        <v>10</v>
      </c>
      <c r="I165" s="17">
        <v>17.12341</v>
      </c>
      <c r="J165" s="17">
        <f>'2018年固定资产折旧表'!J165+I165</f>
        <v>154.11069</v>
      </c>
      <c r="K165" s="17">
        <f t="shared" si="4"/>
        <v>22.41931</v>
      </c>
      <c r="L165" s="72">
        <v>0.03</v>
      </c>
      <c r="M165" s="17">
        <f t="shared" si="5"/>
        <v>5.2959</v>
      </c>
      <c r="N165" s="17" t="s">
        <v>92</v>
      </c>
    </row>
    <row r="166" spans="1:14">
      <c r="A166" s="13" t="s">
        <v>386</v>
      </c>
      <c r="B166" s="27" t="s">
        <v>387</v>
      </c>
      <c r="C166" s="29" t="s">
        <v>2</v>
      </c>
      <c r="D166" s="16" t="s">
        <v>50</v>
      </c>
      <c r="E166" s="17">
        <v>155.8</v>
      </c>
      <c r="F166" s="84" t="s">
        <v>90</v>
      </c>
      <c r="G166" s="35" t="s">
        <v>91</v>
      </c>
      <c r="H166" s="36">
        <v>10</v>
      </c>
      <c r="I166" s="17">
        <v>15.1126</v>
      </c>
      <c r="J166" s="17">
        <f>'2018年固定资产折旧表'!J166+I166</f>
        <v>136.0134</v>
      </c>
      <c r="K166" s="17">
        <f t="shared" si="4"/>
        <v>19.7866</v>
      </c>
      <c r="L166" s="72">
        <v>0.03</v>
      </c>
      <c r="M166" s="17">
        <f t="shared" si="5"/>
        <v>4.674</v>
      </c>
      <c r="N166" s="17" t="s">
        <v>92</v>
      </c>
    </row>
    <row r="167" spans="1:14">
      <c r="A167" s="13" t="s">
        <v>388</v>
      </c>
      <c r="B167" s="27" t="s">
        <v>389</v>
      </c>
      <c r="C167" s="29" t="s">
        <v>2</v>
      </c>
      <c r="D167" s="16" t="s">
        <v>68</v>
      </c>
      <c r="E167" s="17">
        <v>37195.12</v>
      </c>
      <c r="F167" s="84" t="s">
        <v>90</v>
      </c>
      <c r="G167" s="35" t="s">
        <v>91</v>
      </c>
      <c r="H167" s="36">
        <v>10</v>
      </c>
      <c r="I167" s="17">
        <v>3607.92664</v>
      </c>
      <c r="J167" s="17">
        <f>'2018年固定资产折旧表'!J167+I167</f>
        <v>32471.33976</v>
      </c>
      <c r="K167" s="17">
        <f t="shared" si="4"/>
        <v>4723.78024</v>
      </c>
      <c r="L167" s="72">
        <v>0.03</v>
      </c>
      <c r="M167" s="17">
        <f t="shared" si="5"/>
        <v>1115.8536</v>
      </c>
      <c r="N167" s="17" t="s">
        <v>92</v>
      </c>
    </row>
    <row r="168" spans="1:14">
      <c r="A168" s="13" t="s">
        <v>390</v>
      </c>
      <c r="B168" s="27" t="s">
        <v>391</v>
      </c>
      <c r="C168" s="29" t="s">
        <v>2</v>
      </c>
      <c r="D168" s="16" t="s">
        <v>24</v>
      </c>
      <c r="E168" s="17">
        <v>233700.04</v>
      </c>
      <c r="F168" s="84" t="s">
        <v>90</v>
      </c>
      <c r="G168" s="35" t="s">
        <v>91</v>
      </c>
      <c r="H168" s="36">
        <v>10</v>
      </c>
      <c r="I168" s="17">
        <v>22668.90388</v>
      </c>
      <c r="J168" s="17">
        <f>'2018年固定资产折旧表'!J168+I168</f>
        <v>204020.13492</v>
      </c>
      <c r="K168" s="17">
        <f t="shared" si="4"/>
        <v>29679.90508</v>
      </c>
      <c r="L168" s="72">
        <v>0.03</v>
      </c>
      <c r="M168" s="17">
        <f t="shared" si="5"/>
        <v>7011.0012</v>
      </c>
      <c r="N168" s="17" t="s">
        <v>92</v>
      </c>
    </row>
    <row r="169" spans="1:14">
      <c r="A169" s="13" t="s">
        <v>392</v>
      </c>
      <c r="B169" s="27" t="s">
        <v>393</v>
      </c>
      <c r="C169" s="29" t="s">
        <v>2</v>
      </c>
      <c r="D169" s="16" t="s">
        <v>24</v>
      </c>
      <c r="E169" s="17">
        <v>279878.7</v>
      </c>
      <c r="F169" s="84" t="s">
        <v>90</v>
      </c>
      <c r="G169" s="35" t="s">
        <v>91</v>
      </c>
      <c r="H169" s="36">
        <v>10</v>
      </c>
      <c r="I169" s="17">
        <v>27148.2339</v>
      </c>
      <c r="J169" s="17">
        <f>'2018年固定资产折旧表'!J169+I169</f>
        <v>244334.1051</v>
      </c>
      <c r="K169" s="17">
        <f t="shared" si="4"/>
        <v>35544.5949</v>
      </c>
      <c r="L169" s="72">
        <v>0.03</v>
      </c>
      <c r="M169" s="17">
        <f t="shared" si="5"/>
        <v>8396.361</v>
      </c>
      <c r="N169" s="17" t="s">
        <v>92</v>
      </c>
    </row>
    <row r="170" spans="1:14">
      <c r="A170" s="13" t="s">
        <v>394</v>
      </c>
      <c r="B170" s="27" t="s">
        <v>395</v>
      </c>
      <c r="C170" s="29" t="s">
        <v>2</v>
      </c>
      <c r="D170" s="16" t="s">
        <v>13</v>
      </c>
      <c r="E170" s="17">
        <v>69851.44</v>
      </c>
      <c r="F170" s="84" t="s">
        <v>90</v>
      </c>
      <c r="G170" s="35" t="s">
        <v>91</v>
      </c>
      <c r="H170" s="36">
        <v>10</v>
      </c>
      <c r="I170" s="17">
        <v>6775.58968</v>
      </c>
      <c r="J170" s="17">
        <f>'2018年固定资产折旧表'!J170+I170</f>
        <v>60980.30712</v>
      </c>
      <c r="K170" s="17">
        <f t="shared" si="4"/>
        <v>8871.13288000001</v>
      </c>
      <c r="L170" s="72">
        <v>0.03</v>
      </c>
      <c r="M170" s="17">
        <f t="shared" si="5"/>
        <v>2095.5432</v>
      </c>
      <c r="N170" s="17" t="s">
        <v>92</v>
      </c>
    </row>
    <row r="171" spans="1:14">
      <c r="A171" s="13" t="s">
        <v>396</v>
      </c>
      <c r="B171" s="27" t="s">
        <v>397</v>
      </c>
      <c r="C171" s="29" t="s">
        <v>2</v>
      </c>
      <c r="D171" s="16" t="s">
        <v>42</v>
      </c>
      <c r="E171" s="17">
        <v>926229.48</v>
      </c>
      <c r="F171" s="84" t="s">
        <v>90</v>
      </c>
      <c r="G171" s="35" t="s">
        <v>91</v>
      </c>
      <c r="H171" s="36">
        <v>10</v>
      </c>
      <c r="I171" s="17">
        <v>89844.25956</v>
      </c>
      <c r="J171" s="17">
        <f>'2018年固定资产折旧表'!J171+I171</f>
        <v>808598.33604</v>
      </c>
      <c r="K171" s="17">
        <f t="shared" si="4"/>
        <v>117631.14396</v>
      </c>
      <c r="L171" s="72">
        <v>0.03</v>
      </c>
      <c r="M171" s="17">
        <f t="shared" si="5"/>
        <v>27786.8844</v>
      </c>
      <c r="N171" s="17" t="s">
        <v>92</v>
      </c>
    </row>
    <row r="172" spans="1:14">
      <c r="A172" s="13" t="s">
        <v>398</v>
      </c>
      <c r="B172" s="27" t="s">
        <v>399</v>
      </c>
      <c r="C172" s="29" t="s">
        <v>2</v>
      </c>
      <c r="D172" s="16" t="s">
        <v>68</v>
      </c>
      <c r="E172" s="17">
        <v>55022.38</v>
      </c>
      <c r="F172" s="84" t="s">
        <v>90</v>
      </c>
      <c r="G172" s="35" t="s">
        <v>91</v>
      </c>
      <c r="H172" s="36">
        <v>10</v>
      </c>
      <c r="I172" s="17">
        <v>5337.17086</v>
      </c>
      <c r="J172" s="17">
        <f>'2018年固定资产折旧表'!J172+I172</f>
        <v>48034.53774</v>
      </c>
      <c r="K172" s="17">
        <f t="shared" si="4"/>
        <v>6987.84226</v>
      </c>
      <c r="L172" s="72">
        <v>0.03</v>
      </c>
      <c r="M172" s="17">
        <f t="shared" si="5"/>
        <v>1650.6714</v>
      </c>
      <c r="N172" s="17" t="s">
        <v>92</v>
      </c>
    </row>
    <row r="173" spans="1:14">
      <c r="A173" s="13" t="s">
        <v>400</v>
      </c>
      <c r="B173" s="27" t="s">
        <v>401</v>
      </c>
      <c r="C173" s="29" t="s">
        <v>2</v>
      </c>
      <c r="D173" s="16" t="s">
        <v>68</v>
      </c>
      <c r="E173" s="17">
        <v>12112.58</v>
      </c>
      <c r="F173" s="84" t="s">
        <v>90</v>
      </c>
      <c r="G173" s="35" t="s">
        <v>91</v>
      </c>
      <c r="H173" s="36">
        <v>10</v>
      </c>
      <c r="I173" s="17">
        <v>1174.92026</v>
      </c>
      <c r="J173" s="17">
        <f>'2018年固定资产折旧表'!J173+I173</f>
        <v>10574.28234</v>
      </c>
      <c r="K173" s="17">
        <f t="shared" si="4"/>
        <v>1538.29766</v>
      </c>
      <c r="L173" s="72">
        <v>0.03</v>
      </c>
      <c r="M173" s="17">
        <f t="shared" si="5"/>
        <v>363.3774</v>
      </c>
      <c r="N173" s="17" t="s">
        <v>92</v>
      </c>
    </row>
    <row r="174" spans="1:14">
      <c r="A174" s="13" t="s">
        <v>402</v>
      </c>
      <c r="B174" s="27" t="s">
        <v>291</v>
      </c>
      <c r="C174" s="29" t="s">
        <v>2</v>
      </c>
      <c r="D174" s="16" t="s">
        <v>50</v>
      </c>
      <c r="E174" s="17">
        <v>596.34</v>
      </c>
      <c r="F174" s="84" t="s">
        <v>90</v>
      </c>
      <c r="G174" s="35" t="s">
        <v>91</v>
      </c>
      <c r="H174" s="36">
        <v>10</v>
      </c>
      <c r="I174" s="17">
        <v>57.84498</v>
      </c>
      <c r="J174" s="17">
        <f>'2018年固定资产折旧表'!J174+I174</f>
        <v>520.60482</v>
      </c>
      <c r="K174" s="17">
        <f t="shared" si="4"/>
        <v>75.73518</v>
      </c>
      <c r="L174" s="72">
        <v>0.03</v>
      </c>
      <c r="M174" s="17">
        <f t="shared" si="5"/>
        <v>17.8902</v>
      </c>
      <c r="N174" s="17" t="s">
        <v>92</v>
      </c>
    </row>
    <row r="175" spans="1:14">
      <c r="A175" s="13" t="s">
        <v>403</v>
      </c>
      <c r="B175" s="27" t="s">
        <v>404</v>
      </c>
      <c r="C175" s="29" t="s">
        <v>2</v>
      </c>
      <c r="D175" s="16" t="s">
        <v>50</v>
      </c>
      <c r="E175" s="17">
        <v>4012.1</v>
      </c>
      <c r="F175" s="84" t="s">
        <v>90</v>
      </c>
      <c r="G175" s="35" t="s">
        <v>91</v>
      </c>
      <c r="H175" s="36">
        <v>10</v>
      </c>
      <c r="I175" s="17">
        <v>389.1737</v>
      </c>
      <c r="J175" s="17">
        <f>'2018年固定资产折旧表'!J175+I175</f>
        <v>3502.5633</v>
      </c>
      <c r="K175" s="17">
        <f t="shared" si="4"/>
        <v>509.536700000001</v>
      </c>
      <c r="L175" s="72">
        <v>0.03</v>
      </c>
      <c r="M175" s="17">
        <f t="shared" si="5"/>
        <v>120.363</v>
      </c>
      <c r="N175" s="17" t="s">
        <v>92</v>
      </c>
    </row>
    <row r="176" spans="1:14">
      <c r="A176" s="13" t="s">
        <v>405</v>
      </c>
      <c r="B176" s="27" t="s">
        <v>293</v>
      </c>
      <c r="C176" s="29" t="s">
        <v>2</v>
      </c>
      <c r="D176" s="16" t="s">
        <v>50</v>
      </c>
      <c r="E176" s="17">
        <v>592.46</v>
      </c>
      <c r="F176" s="84" t="s">
        <v>90</v>
      </c>
      <c r="G176" s="35" t="s">
        <v>91</v>
      </c>
      <c r="H176" s="36">
        <v>10</v>
      </c>
      <c r="I176" s="17">
        <v>57.46862</v>
      </c>
      <c r="J176" s="17">
        <f>'2018年固定资产折旧表'!J176+I176</f>
        <v>517.21758</v>
      </c>
      <c r="K176" s="17">
        <f t="shared" si="4"/>
        <v>75.24242</v>
      </c>
      <c r="L176" s="72">
        <v>0.03</v>
      </c>
      <c r="M176" s="17">
        <f t="shared" si="5"/>
        <v>17.7738</v>
      </c>
      <c r="N176" s="17" t="s">
        <v>92</v>
      </c>
    </row>
    <row r="177" spans="1:14">
      <c r="A177" s="13" t="s">
        <v>406</v>
      </c>
      <c r="B177" s="27" t="s">
        <v>407</v>
      </c>
      <c r="C177" s="29" t="s">
        <v>2</v>
      </c>
      <c r="D177" s="16" t="s">
        <v>50</v>
      </c>
      <c r="E177" s="17">
        <v>133.1</v>
      </c>
      <c r="F177" s="84" t="s">
        <v>90</v>
      </c>
      <c r="G177" s="35" t="s">
        <v>91</v>
      </c>
      <c r="H177" s="36">
        <v>10</v>
      </c>
      <c r="I177" s="17">
        <v>12.9107</v>
      </c>
      <c r="J177" s="17">
        <f>'2018年固定资产折旧表'!J177+I177</f>
        <v>116.1963</v>
      </c>
      <c r="K177" s="17">
        <f t="shared" si="4"/>
        <v>16.9037</v>
      </c>
      <c r="L177" s="72">
        <v>0.03</v>
      </c>
      <c r="M177" s="17">
        <f t="shared" si="5"/>
        <v>3.993</v>
      </c>
      <c r="N177" s="17" t="s">
        <v>92</v>
      </c>
    </row>
    <row r="178" spans="1:14">
      <c r="A178" s="13" t="s">
        <v>408</v>
      </c>
      <c r="B178" s="27" t="s">
        <v>409</v>
      </c>
      <c r="C178" s="29" t="s">
        <v>2</v>
      </c>
      <c r="D178" s="16" t="s">
        <v>50</v>
      </c>
      <c r="E178" s="17">
        <v>109.7</v>
      </c>
      <c r="F178" s="84" t="s">
        <v>90</v>
      </c>
      <c r="G178" s="35" t="s">
        <v>91</v>
      </c>
      <c r="H178" s="36">
        <v>10</v>
      </c>
      <c r="I178" s="17">
        <v>10.6409</v>
      </c>
      <c r="J178" s="17">
        <f>'2018年固定资产折旧表'!J178+I178</f>
        <v>95.7681</v>
      </c>
      <c r="K178" s="17">
        <f t="shared" si="4"/>
        <v>13.9319</v>
      </c>
      <c r="L178" s="72">
        <v>0.03</v>
      </c>
      <c r="M178" s="17">
        <f t="shared" si="5"/>
        <v>3.291</v>
      </c>
      <c r="N178" s="17" t="s">
        <v>92</v>
      </c>
    </row>
    <row r="179" spans="1:14">
      <c r="A179" s="13" t="s">
        <v>410</v>
      </c>
      <c r="B179" s="27" t="s">
        <v>303</v>
      </c>
      <c r="C179" s="29" t="s">
        <v>2</v>
      </c>
      <c r="D179" s="16" t="s">
        <v>50</v>
      </c>
      <c r="E179" s="17">
        <v>5562.39</v>
      </c>
      <c r="F179" s="84" t="s">
        <v>90</v>
      </c>
      <c r="G179" s="35" t="s">
        <v>91</v>
      </c>
      <c r="H179" s="36">
        <v>10</v>
      </c>
      <c r="I179" s="17">
        <v>539.55183</v>
      </c>
      <c r="J179" s="17">
        <f>'2018年固定资产折旧表'!J179+I179</f>
        <v>4855.96647</v>
      </c>
      <c r="K179" s="17">
        <f t="shared" si="4"/>
        <v>706.42353</v>
      </c>
      <c r="L179" s="72">
        <v>0.03</v>
      </c>
      <c r="M179" s="17">
        <f t="shared" si="5"/>
        <v>166.8717</v>
      </c>
      <c r="N179" s="17" t="s">
        <v>92</v>
      </c>
    </row>
    <row r="180" spans="1:14">
      <c r="A180" s="13" t="s">
        <v>411</v>
      </c>
      <c r="B180" s="27" t="s">
        <v>412</v>
      </c>
      <c r="C180" s="29" t="s">
        <v>2</v>
      </c>
      <c r="D180" s="16" t="s">
        <v>50</v>
      </c>
      <c r="E180" s="17">
        <v>1488.87</v>
      </c>
      <c r="F180" s="84" t="s">
        <v>90</v>
      </c>
      <c r="G180" s="35" t="s">
        <v>91</v>
      </c>
      <c r="H180" s="36">
        <v>10</v>
      </c>
      <c r="I180" s="17">
        <v>144.42039</v>
      </c>
      <c r="J180" s="17">
        <f>'2018年固定资产折旧表'!J180+I180</f>
        <v>1299.78351</v>
      </c>
      <c r="K180" s="17">
        <f t="shared" si="4"/>
        <v>189.08649</v>
      </c>
      <c r="L180" s="72">
        <v>0.03</v>
      </c>
      <c r="M180" s="17">
        <f t="shared" si="5"/>
        <v>44.6661</v>
      </c>
      <c r="N180" s="17" t="s">
        <v>92</v>
      </c>
    </row>
    <row r="181" spans="1:14">
      <c r="A181" s="13" t="s">
        <v>413</v>
      </c>
      <c r="B181" s="27" t="s">
        <v>414</v>
      </c>
      <c r="C181" s="29" t="s">
        <v>2</v>
      </c>
      <c r="D181" s="16" t="s">
        <v>50</v>
      </c>
      <c r="E181" s="17">
        <v>2335.88</v>
      </c>
      <c r="F181" s="84" t="s">
        <v>90</v>
      </c>
      <c r="G181" s="35" t="s">
        <v>91</v>
      </c>
      <c r="H181" s="36">
        <v>10</v>
      </c>
      <c r="I181" s="17">
        <v>226.58036</v>
      </c>
      <c r="J181" s="17">
        <f>'2018年固定资产折旧表'!J181+I181</f>
        <v>2039.22324</v>
      </c>
      <c r="K181" s="17">
        <f t="shared" si="4"/>
        <v>296.65676</v>
      </c>
      <c r="L181" s="72">
        <v>0.03</v>
      </c>
      <c r="M181" s="17">
        <f t="shared" si="5"/>
        <v>70.0764</v>
      </c>
      <c r="N181" s="17" t="s">
        <v>92</v>
      </c>
    </row>
    <row r="182" spans="1:14">
      <c r="A182" s="13" t="s">
        <v>415</v>
      </c>
      <c r="B182" s="27" t="s">
        <v>315</v>
      </c>
      <c r="C182" s="29" t="s">
        <v>2</v>
      </c>
      <c r="D182" s="16" t="s">
        <v>50</v>
      </c>
      <c r="E182" s="17">
        <v>5029.32</v>
      </c>
      <c r="F182" s="84" t="s">
        <v>90</v>
      </c>
      <c r="G182" s="35" t="s">
        <v>91</v>
      </c>
      <c r="H182" s="36">
        <v>10</v>
      </c>
      <c r="I182" s="17">
        <v>487.84404</v>
      </c>
      <c r="J182" s="17">
        <f>'2018年固定资产折旧表'!J182+I182</f>
        <v>4390.59636</v>
      </c>
      <c r="K182" s="17">
        <f t="shared" si="4"/>
        <v>638.72364</v>
      </c>
      <c r="L182" s="72">
        <v>0.03</v>
      </c>
      <c r="M182" s="17">
        <f t="shared" si="5"/>
        <v>150.8796</v>
      </c>
      <c r="N182" s="17" t="s">
        <v>92</v>
      </c>
    </row>
    <row r="183" spans="1:14">
      <c r="A183" s="13" t="s">
        <v>416</v>
      </c>
      <c r="B183" s="27" t="s">
        <v>417</v>
      </c>
      <c r="C183" s="29" t="s">
        <v>2</v>
      </c>
      <c r="D183" s="16" t="s">
        <v>68</v>
      </c>
      <c r="E183" s="17">
        <v>2725.72</v>
      </c>
      <c r="F183" s="84" t="s">
        <v>90</v>
      </c>
      <c r="G183" s="35" t="s">
        <v>91</v>
      </c>
      <c r="H183" s="36">
        <v>10</v>
      </c>
      <c r="I183" s="17">
        <v>264.39484</v>
      </c>
      <c r="J183" s="17">
        <f>'2018年固定资产折旧表'!J183+I183</f>
        <v>2379.55356</v>
      </c>
      <c r="K183" s="17">
        <f t="shared" si="4"/>
        <v>346.16644</v>
      </c>
      <c r="L183" s="72">
        <v>0.03</v>
      </c>
      <c r="M183" s="17">
        <f t="shared" si="5"/>
        <v>81.7716</v>
      </c>
      <c r="N183" s="17" t="s">
        <v>92</v>
      </c>
    </row>
    <row r="184" spans="1:14">
      <c r="A184" s="13" t="s">
        <v>418</v>
      </c>
      <c r="B184" s="27" t="s">
        <v>419</v>
      </c>
      <c r="C184" s="29" t="s">
        <v>2</v>
      </c>
      <c r="D184" s="16" t="s">
        <v>46</v>
      </c>
      <c r="E184" s="17">
        <v>752434.52</v>
      </c>
      <c r="F184" s="84" t="s">
        <v>90</v>
      </c>
      <c r="G184" s="35" t="s">
        <v>91</v>
      </c>
      <c r="H184" s="36">
        <v>10</v>
      </c>
      <c r="I184" s="17">
        <v>72986.14844</v>
      </c>
      <c r="J184" s="17">
        <f>'2018年固定资产折旧表'!J184+I184</f>
        <v>656875.33596</v>
      </c>
      <c r="K184" s="17">
        <f t="shared" si="4"/>
        <v>95559.1840400001</v>
      </c>
      <c r="L184" s="72">
        <v>0.03</v>
      </c>
      <c r="M184" s="17">
        <f t="shared" si="5"/>
        <v>22573.0356</v>
      </c>
      <c r="N184" s="17" t="s">
        <v>92</v>
      </c>
    </row>
    <row r="185" spans="1:14">
      <c r="A185" s="13" t="s">
        <v>420</v>
      </c>
      <c r="B185" s="27" t="s">
        <v>421</v>
      </c>
      <c r="C185" s="29" t="s">
        <v>2</v>
      </c>
      <c r="D185" s="16" t="s">
        <v>13</v>
      </c>
      <c r="E185" s="17">
        <v>49538.55</v>
      </c>
      <c r="F185" s="84" t="s">
        <v>90</v>
      </c>
      <c r="G185" s="35" t="s">
        <v>91</v>
      </c>
      <c r="H185" s="36">
        <v>10</v>
      </c>
      <c r="I185" s="17">
        <v>4805.23935</v>
      </c>
      <c r="J185" s="17">
        <f>'2018年固定资产折旧表'!J185+I185</f>
        <v>43247.15415</v>
      </c>
      <c r="K185" s="17">
        <f t="shared" si="4"/>
        <v>6291.39585</v>
      </c>
      <c r="L185" s="72">
        <v>0.03</v>
      </c>
      <c r="M185" s="17">
        <f t="shared" si="5"/>
        <v>1486.1565</v>
      </c>
      <c r="N185" s="17" t="s">
        <v>92</v>
      </c>
    </row>
    <row r="186" spans="1:14">
      <c r="A186" s="13" t="s">
        <v>422</v>
      </c>
      <c r="B186" s="27" t="s">
        <v>423</v>
      </c>
      <c r="C186" s="29" t="s">
        <v>2</v>
      </c>
      <c r="D186" s="16" t="s">
        <v>13</v>
      </c>
      <c r="E186" s="17">
        <v>16483.66</v>
      </c>
      <c r="F186" s="84" t="s">
        <v>90</v>
      </c>
      <c r="G186" s="35" t="s">
        <v>91</v>
      </c>
      <c r="H186" s="36">
        <v>10</v>
      </c>
      <c r="I186" s="17">
        <v>1598.91502</v>
      </c>
      <c r="J186" s="17">
        <f>'2018年固定资产折旧表'!J186+I186</f>
        <v>14390.23518</v>
      </c>
      <c r="K186" s="17">
        <f t="shared" si="4"/>
        <v>2093.42482</v>
      </c>
      <c r="L186" s="72">
        <v>0.03</v>
      </c>
      <c r="M186" s="17">
        <f t="shared" si="5"/>
        <v>494.5098</v>
      </c>
      <c r="N186" s="17" t="s">
        <v>92</v>
      </c>
    </row>
    <row r="187" spans="1:14">
      <c r="A187" s="13" t="s">
        <v>424</v>
      </c>
      <c r="B187" s="27" t="s">
        <v>425</v>
      </c>
      <c r="C187" s="29" t="s">
        <v>2</v>
      </c>
      <c r="D187" s="16" t="s">
        <v>61</v>
      </c>
      <c r="E187" s="17">
        <v>19023.06</v>
      </c>
      <c r="F187" s="84" t="s">
        <v>90</v>
      </c>
      <c r="G187" s="35" t="s">
        <v>91</v>
      </c>
      <c r="H187" s="36">
        <v>10</v>
      </c>
      <c r="I187" s="17">
        <v>1845.23682</v>
      </c>
      <c r="J187" s="17">
        <f>'2018年固定资产折旧表'!J187+I187</f>
        <v>16607.13138</v>
      </c>
      <c r="K187" s="17">
        <f t="shared" si="4"/>
        <v>2415.92862</v>
      </c>
      <c r="L187" s="72">
        <v>0.03</v>
      </c>
      <c r="M187" s="17">
        <f t="shared" si="5"/>
        <v>570.6918</v>
      </c>
      <c r="N187" s="17" t="s">
        <v>92</v>
      </c>
    </row>
    <row r="188" spans="1:14">
      <c r="A188" s="13" t="s">
        <v>426</v>
      </c>
      <c r="B188" s="27" t="s">
        <v>427</v>
      </c>
      <c r="C188" s="29" t="s">
        <v>2</v>
      </c>
      <c r="D188" s="16" t="s">
        <v>68</v>
      </c>
      <c r="E188" s="17">
        <v>8333.19</v>
      </c>
      <c r="F188" s="84" t="s">
        <v>90</v>
      </c>
      <c r="G188" s="35" t="s">
        <v>91</v>
      </c>
      <c r="H188" s="36">
        <v>10</v>
      </c>
      <c r="I188" s="17">
        <v>808.31943</v>
      </c>
      <c r="J188" s="17">
        <f>'2018年固定资产折旧表'!J188+I188</f>
        <v>7274.87487</v>
      </c>
      <c r="K188" s="17">
        <f t="shared" si="4"/>
        <v>1058.31513</v>
      </c>
      <c r="L188" s="72">
        <v>0.03</v>
      </c>
      <c r="M188" s="17">
        <f t="shared" si="5"/>
        <v>249.9957</v>
      </c>
      <c r="N188" s="17" t="s">
        <v>92</v>
      </c>
    </row>
    <row r="189" spans="1:14">
      <c r="A189" s="13" t="s">
        <v>428</v>
      </c>
      <c r="B189" s="27" t="s">
        <v>429</v>
      </c>
      <c r="C189" s="29" t="s">
        <v>2</v>
      </c>
      <c r="D189" s="16" t="s">
        <v>68</v>
      </c>
      <c r="E189" s="17">
        <v>2027.04</v>
      </c>
      <c r="F189" s="84" t="s">
        <v>90</v>
      </c>
      <c r="G189" s="35" t="s">
        <v>91</v>
      </c>
      <c r="H189" s="36">
        <v>10</v>
      </c>
      <c r="I189" s="17">
        <v>196.62288</v>
      </c>
      <c r="J189" s="17">
        <f>'2018年固定资产折旧表'!J189+I189</f>
        <v>1769.60592</v>
      </c>
      <c r="K189" s="17">
        <f t="shared" si="4"/>
        <v>257.43408</v>
      </c>
      <c r="L189" s="72">
        <v>0.03</v>
      </c>
      <c r="M189" s="17">
        <f t="shared" si="5"/>
        <v>60.8112</v>
      </c>
      <c r="N189" s="17" t="s">
        <v>92</v>
      </c>
    </row>
    <row r="190" spans="1:14">
      <c r="A190" s="13" t="s">
        <v>430</v>
      </c>
      <c r="B190" s="27" t="s">
        <v>431</v>
      </c>
      <c r="C190" s="29" t="s">
        <v>2</v>
      </c>
      <c r="D190" s="16" t="s">
        <v>68</v>
      </c>
      <c r="E190" s="17">
        <v>8022.24</v>
      </c>
      <c r="F190" s="84" t="s">
        <v>90</v>
      </c>
      <c r="G190" s="35" t="s">
        <v>91</v>
      </c>
      <c r="H190" s="36">
        <v>10</v>
      </c>
      <c r="I190" s="17">
        <v>778.15728</v>
      </c>
      <c r="J190" s="17">
        <f>'2018年固定资产折旧表'!J190+I190</f>
        <v>7003.41552</v>
      </c>
      <c r="K190" s="17">
        <f t="shared" si="4"/>
        <v>1018.82448</v>
      </c>
      <c r="L190" s="72">
        <v>0.03</v>
      </c>
      <c r="M190" s="17">
        <f t="shared" si="5"/>
        <v>240.6672</v>
      </c>
      <c r="N190" s="17" t="s">
        <v>92</v>
      </c>
    </row>
    <row r="191" spans="1:14">
      <c r="A191" s="13" t="s">
        <v>432</v>
      </c>
      <c r="B191" s="27" t="s">
        <v>433</v>
      </c>
      <c r="C191" s="29" t="s">
        <v>2</v>
      </c>
      <c r="D191" s="16" t="s">
        <v>68</v>
      </c>
      <c r="E191" s="17">
        <v>2648.92</v>
      </c>
      <c r="F191" s="84" t="s">
        <v>90</v>
      </c>
      <c r="G191" s="35" t="s">
        <v>91</v>
      </c>
      <c r="H191" s="36">
        <v>10</v>
      </c>
      <c r="I191" s="17">
        <v>256.94524</v>
      </c>
      <c r="J191" s="17">
        <f>'2018年固定资产折旧表'!J191+I191</f>
        <v>2312.50716</v>
      </c>
      <c r="K191" s="17">
        <f t="shared" si="4"/>
        <v>336.41284</v>
      </c>
      <c r="L191" s="72">
        <v>0.03</v>
      </c>
      <c r="M191" s="17">
        <f t="shared" si="5"/>
        <v>79.4676</v>
      </c>
      <c r="N191" s="17" t="s">
        <v>92</v>
      </c>
    </row>
    <row r="192" spans="1:14">
      <c r="A192" s="13" t="s">
        <v>434</v>
      </c>
      <c r="B192" s="27" t="s">
        <v>435</v>
      </c>
      <c r="C192" s="29" t="s">
        <v>2</v>
      </c>
      <c r="D192" s="16" t="s">
        <v>68</v>
      </c>
      <c r="E192" s="17">
        <v>8333.19</v>
      </c>
      <c r="F192" s="84" t="s">
        <v>90</v>
      </c>
      <c r="G192" s="35" t="s">
        <v>91</v>
      </c>
      <c r="H192" s="36">
        <v>10</v>
      </c>
      <c r="I192" s="17">
        <v>808.31943</v>
      </c>
      <c r="J192" s="17">
        <f>'2018年固定资产折旧表'!J192+I192</f>
        <v>7274.87487</v>
      </c>
      <c r="K192" s="17">
        <f t="shared" si="4"/>
        <v>1058.31513</v>
      </c>
      <c r="L192" s="72">
        <v>0.03</v>
      </c>
      <c r="M192" s="17">
        <f t="shared" si="5"/>
        <v>249.9957</v>
      </c>
      <c r="N192" s="17" t="s">
        <v>92</v>
      </c>
    </row>
    <row r="193" spans="1:14">
      <c r="A193" s="13" t="s">
        <v>436</v>
      </c>
      <c r="B193" s="27" t="s">
        <v>437</v>
      </c>
      <c r="C193" s="29" t="s">
        <v>2</v>
      </c>
      <c r="D193" s="16" t="s">
        <v>68</v>
      </c>
      <c r="E193" s="17">
        <v>2648.92</v>
      </c>
      <c r="F193" s="84" t="s">
        <v>90</v>
      </c>
      <c r="G193" s="35" t="s">
        <v>91</v>
      </c>
      <c r="H193" s="36">
        <v>10</v>
      </c>
      <c r="I193" s="17">
        <v>256.94524</v>
      </c>
      <c r="J193" s="17">
        <f>'2018年固定资产折旧表'!J193+I193</f>
        <v>2312.50716</v>
      </c>
      <c r="K193" s="17">
        <f t="shared" si="4"/>
        <v>336.41284</v>
      </c>
      <c r="L193" s="72">
        <v>0.03</v>
      </c>
      <c r="M193" s="17">
        <f t="shared" si="5"/>
        <v>79.4676</v>
      </c>
      <c r="N193" s="17" t="s">
        <v>92</v>
      </c>
    </row>
    <row r="194" spans="1:14">
      <c r="A194" s="13" t="s">
        <v>438</v>
      </c>
      <c r="B194" s="27" t="s">
        <v>439</v>
      </c>
      <c r="C194" s="29" t="s">
        <v>2</v>
      </c>
      <c r="D194" s="16" t="s">
        <v>68</v>
      </c>
      <c r="E194" s="17">
        <v>32841.96</v>
      </c>
      <c r="F194" s="84" t="s">
        <v>90</v>
      </c>
      <c r="G194" s="35" t="s">
        <v>91</v>
      </c>
      <c r="H194" s="36">
        <v>10</v>
      </c>
      <c r="I194" s="17">
        <v>3185.67012</v>
      </c>
      <c r="J194" s="17">
        <f>'2018年固定资产折旧表'!J194+I194</f>
        <v>28671.03108</v>
      </c>
      <c r="K194" s="17">
        <f t="shared" si="4"/>
        <v>4170.92892</v>
      </c>
      <c r="L194" s="72">
        <v>0.03</v>
      </c>
      <c r="M194" s="17">
        <f t="shared" si="5"/>
        <v>985.2588</v>
      </c>
      <c r="N194" s="17" t="s">
        <v>92</v>
      </c>
    </row>
    <row r="195" spans="1:14">
      <c r="A195" s="13" t="s">
        <v>440</v>
      </c>
      <c r="B195" s="27" t="s">
        <v>441</v>
      </c>
      <c r="C195" s="29" t="s">
        <v>2</v>
      </c>
      <c r="D195" s="16" t="s">
        <v>68</v>
      </c>
      <c r="E195" s="17">
        <v>13356.34</v>
      </c>
      <c r="F195" s="84" t="s">
        <v>90</v>
      </c>
      <c r="G195" s="35" t="s">
        <v>91</v>
      </c>
      <c r="H195" s="36">
        <v>10</v>
      </c>
      <c r="I195" s="17">
        <v>1295.56498</v>
      </c>
      <c r="J195" s="17">
        <f>'2018年固定资产折旧表'!J195+I195</f>
        <v>11660.08482</v>
      </c>
      <c r="K195" s="17">
        <f t="shared" si="4"/>
        <v>1696.25518</v>
      </c>
      <c r="L195" s="72">
        <v>0.03</v>
      </c>
      <c r="M195" s="17">
        <f t="shared" si="5"/>
        <v>400.6902</v>
      </c>
      <c r="N195" s="17" t="s">
        <v>92</v>
      </c>
    </row>
    <row r="196" spans="1:14">
      <c r="A196" s="13" t="s">
        <v>442</v>
      </c>
      <c r="B196" s="27" t="s">
        <v>443</v>
      </c>
      <c r="C196" s="29" t="s">
        <v>2</v>
      </c>
      <c r="D196" s="16" t="s">
        <v>68</v>
      </c>
      <c r="E196" s="17">
        <v>10352.86</v>
      </c>
      <c r="F196" s="84" t="s">
        <v>90</v>
      </c>
      <c r="G196" s="35" t="s">
        <v>91</v>
      </c>
      <c r="H196" s="36">
        <v>10</v>
      </c>
      <c r="I196" s="17">
        <v>1004.22742</v>
      </c>
      <c r="J196" s="17">
        <f>'2018年固定资产折旧表'!J196+I196</f>
        <v>9038.04678</v>
      </c>
      <c r="K196" s="17">
        <f t="shared" si="4"/>
        <v>1314.81322</v>
      </c>
      <c r="L196" s="72">
        <v>0.03</v>
      </c>
      <c r="M196" s="17">
        <f t="shared" si="5"/>
        <v>310.5858</v>
      </c>
      <c r="N196" s="17" t="s">
        <v>92</v>
      </c>
    </row>
    <row r="197" spans="1:14">
      <c r="A197" s="13" t="s">
        <v>444</v>
      </c>
      <c r="B197" s="27" t="s">
        <v>445</v>
      </c>
      <c r="C197" s="29" t="s">
        <v>2</v>
      </c>
      <c r="D197" s="16" t="s">
        <v>35</v>
      </c>
      <c r="E197" s="17">
        <v>11363.38</v>
      </c>
      <c r="F197" s="84" t="s">
        <v>90</v>
      </c>
      <c r="G197" s="35" t="s">
        <v>91</v>
      </c>
      <c r="H197" s="36">
        <v>10</v>
      </c>
      <c r="I197" s="17">
        <v>1102.24786</v>
      </c>
      <c r="J197" s="17">
        <f>'2018年固定资产折旧表'!J197+I197</f>
        <v>9920.23074</v>
      </c>
      <c r="K197" s="17">
        <f t="shared" ref="K197:K260" si="6">E197-J197</f>
        <v>1443.14926</v>
      </c>
      <c r="L197" s="72">
        <v>0.03</v>
      </c>
      <c r="M197" s="17">
        <f t="shared" ref="M197:M260" si="7">E197*L197</f>
        <v>340.9014</v>
      </c>
      <c r="N197" s="17" t="s">
        <v>92</v>
      </c>
    </row>
    <row r="198" spans="1:14">
      <c r="A198" s="13" t="s">
        <v>446</v>
      </c>
      <c r="B198" s="27" t="s">
        <v>315</v>
      </c>
      <c r="C198" s="29" t="s">
        <v>2</v>
      </c>
      <c r="D198" s="16" t="s">
        <v>35</v>
      </c>
      <c r="E198" s="17">
        <v>1760.67</v>
      </c>
      <c r="F198" s="84" t="s">
        <v>90</v>
      </c>
      <c r="G198" s="35" t="s">
        <v>91</v>
      </c>
      <c r="H198" s="36">
        <v>10</v>
      </c>
      <c r="I198" s="17">
        <v>170.78499</v>
      </c>
      <c r="J198" s="17">
        <f>'2018年固定资产折旧表'!J198+I198</f>
        <v>1537.06491</v>
      </c>
      <c r="K198" s="17">
        <f t="shared" si="6"/>
        <v>223.60509</v>
      </c>
      <c r="L198" s="72">
        <v>0.03</v>
      </c>
      <c r="M198" s="17">
        <f t="shared" si="7"/>
        <v>52.8201</v>
      </c>
      <c r="N198" s="17" t="s">
        <v>92</v>
      </c>
    </row>
    <row r="199" spans="1:14">
      <c r="A199" s="13" t="s">
        <v>447</v>
      </c>
      <c r="B199" s="27" t="s">
        <v>448</v>
      </c>
      <c r="C199" s="29" t="s">
        <v>2</v>
      </c>
      <c r="D199" s="16" t="s">
        <v>13</v>
      </c>
      <c r="E199" s="17">
        <v>249.52</v>
      </c>
      <c r="F199" s="84" t="s">
        <v>90</v>
      </c>
      <c r="G199" s="35" t="s">
        <v>91</v>
      </c>
      <c r="H199" s="36">
        <v>10</v>
      </c>
      <c r="I199" s="17">
        <v>24.20344</v>
      </c>
      <c r="J199" s="17">
        <f>'2018年固定资产折旧表'!J199+I199</f>
        <v>217.83096</v>
      </c>
      <c r="K199" s="17">
        <f t="shared" si="6"/>
        <v>31.68904</v>
      </c>
      <c r="L199" s="72">
        <v>0.03</v>
      </c>
      <c r="M199" s="17">
        <f t="shared" si="7"/>
        <v>7.4856</v>
      </c>
      <c r="N199" s="17" t="s">
        <v>92</v>
      </c>
    </row>
    <row r="200" spans="1:14">
      <c r="A200" s="13" t="s">
        <v>449</v>
      </c>
      <c r="B200" s="27" t="s">
        <v>291</v>
      </c>
      <c r="C200" s="29" t="s">
        <v>2</v>
      </c>
      <c r="D200" s="16" t="s">
        <v>13</v>
      </c>
      <c r="E200" s="17">
        <v>2186.58</v>
      </c>
      <c r="F200" s="84" t="s">
        <v>90</v>
      </c>
      <c r="G200" s="35" t="s">
        <v>91</v>
      </c>
      <c r="H200" s="36">
        <v>10</v>
      </c>
      <c r="I200" s="17">
        <v>212.09826</v>
      </c>
      <c r="J200" s="17">
        <f>'2018年固定资产折旧表'!J200+I200</f>
        <v>1908.88434</v>
      </c>
      <c r="K200" s="17">
        <f t="shared" si="6"/>
        <v>277.69566</v>
      </c>
      <c r="L200" s="72">
        <v>0.03</v>
      </c>
      <c r="M200" s="17">
        <f t="shared" si="7"/>
        <v>65.5974</v>
      </c>
      <c r="N200" s="17" t="s">
        <v>92</v>
      </c>
    </row>
    <row r="201" spans="1:14">
      <c r="A201" s="13" t="s">
        <v>450</v>
      </c>
      <c r="B201" s="27" t="s">
        <v>404</v>
      </c>
      <c r="C201" s="29" t="s">
        <v>2</v>
      </c>
      <c r="D201" s="16" t="s">
        <v>13</v>
      </c>
      <c r="E201" s="17">
        <v>2006.05</v>
      </c>
      <c r="F201" s="84" t="s">
        <v>90</v>
      </c>
      <c r="G201" s="35" t="s">
        <v>91</v>
      </c>
      <c r="H201" s="36">
        <v>10</v>
      </c>
      <c r="I201" s="17">
        <v>194.58685</v>
      </c>
      <c r="J201" s="17">
        <f>'2018年固定资产折旧表'!J201+I201</f>
        <v>1751.28165</v>
      </c>
      <c r="K201" s="17">
        <f t="shared" si="6"/>
        <v>254.76835</v>
      </c>
      <c r="L201" s="72">
        <v>0.03</v>
      </c>
      <c r="M201" s="17">
        <f t="shared" si="7"/>
        <v>60.1815</v>
      </c>
      <c r="N201" s="17" t="s">
        <v>92</v>
      </c>
    </row>
    <row r="202" spans="1:14">
      <c r="A202" s="13" t="s">
        <v>451</v>
      </c>
      <c r="B202" s="27" t="s">
        <v>293</v>
      </c>
      <c r="C202" s="29" t="s">
        <v>2</v>
      </c>
      <c r="D202" s="16" t="s">
        <v>13</v>
      </c>
      <c r="E202" s="17">
        <v>2073.61</v>
      </c>
      <c r="F202" s="84" t="s">
        <v>90</v>
      </c>
      <c r="G202" s="35" t="s">
        <v>91</v>
      </c>
      <c r="H202" s="36">
        <v>10</v>
      </c>
      <c r="I202" s="17">
        <v>201.14017</v>
      </c>
      <c r="J202" s="17">
        <f>'2018年固定资产折旧表'!J202+I202</f>
        <v>1810.26153</v>
      </c>
      <c r="K202" s="17">
        <f t="shared" si="6"/>
        <v>263.34847</v>
      </c>
      <c r="L202" s="72">
        <v>0.03</v>
      </c>
      <c r="M202" s="17">
        <f t="shared" si="7"/>
        <v>62.2083</v>
      </c>
      <c r="N202" s="17" t="s">
        <v>92</v>
      </c>
    </row>
    <row r="203" spans="1:14">
      <c r="A203" s="13" t="s">
        <v>452</v>
      </c>
      <c r="B203" s="27" t="s">
        <v>453</v>
      </c>
      <c r="C203" s="29" t="s">
        <v>2</v>
      </c>
      <c r="D203" s="16" t="s">
        <v>13</v>
      </c>
      <c r="E203" s="17">
        <v>2288.39</v>
      </c>
      <c r="F203" s="84" t="s">
        <v>90</v>
      </c>
      <c r="G203" s="35" t="s">
        <v>91</v>
      </c>
      <c r="H203" s="36">
        <v>10</v>
      </c>
      <c r="I203" s="17">
        <v>221.97383</v>
      </c>
      <c r="J203" s="17">
        <f>'2018年固定资产折旧表'!J203+I203</f>
        <v>1997.76447</v>
      </c>
      <c r="K203" s="17">
        <f t="shared" si="6"/>
        <v>290.62553</v>
      </c>
      <c r="L203" s="72">
        <v>0.03</v>
      </c>
      <c r="M203" s="17">
        <f t="shared" si="7"/>
        <v>68.6517</v>
      </c>
      <c r="N203" s="17" t="s">
        <v>92</v>
      </c>
    </row>
    <row r="204" spans="1:14">
      <c r="A204" s="13" t="s">
        <v>454</v>
      </c>
      <c r="B204" s="27" t="s">
        <v>455</v>
      </c>
      <c r="C204" s="29" t="s">
        <v>2</v>
      </c>
      <c r="D204" s="16" t="s">
        <v>13</v>
      </c>
      <c r="E204" s="17">
        <v>1389.5</v>
      </c>
      <c r="F204" s="84" t="s">
        <v>90</v>
      </c>
      <c r="G204" s="35" t="s">
        <v>91</v>
      </c>
      <c r="H204" s="36">
        <v>10</v>
      </c>
      <c r="I204" s="17">
        <v>134.7815</v>
      </c>
      <c r="J204" s="17">
        <f>'2018年固定资产折旧表'!J204+I204</f>
        <v>1213.0335</v>
      </c>
      <c r="K204" s="17">
        <f t="shared" si="6"/>
        <v>176.4665</v>
      </c>
      <c r="L204" s="72">
        <v>0.03</v>
      </c>
      <c r="M204" s="17">
        <f t="shared" si="7"/>
        <v>41.685</v>
      </c>
      <c r="N204" s="17" t="s">
        <v>92</v>
      </c>
    </row>
    <row r="205" spans="1:14">
      <c r="A205" s="13" t="s">
        <v>456</v>
      </c>
      <c r="B205" s="27" t="s">
        <v>457</v>
      </c>
      <c r="C205" s="29" t="s">
        <v>2</v>
      </c>
      <c r="D205" s="16" t="s">
        <v>13</v>
      </c>
      <c r="E205" s="17">
        <v>781.44</v>
      </c>
      <c r="F205" s="84" t="s">
        <v>90</v>
      </c>
      <c r="G205" s="35" t="s">
        <v>91</v>
      </c>
      <c r="H205" s="36">
        <v>10</v>
      </c>
      <c r="I205" s="17">
        <v>75.79968</v>
      </c>
      <c r="J205" s="17">
        <f>'2018年固定资产折旧表'!J205+I205</f>
        <v>682.19712</v>
      </c>
      <c r="K205" s="17">
        <f t="shared" si="6"/>
        <v>99.2428800000001</v>
      </c>
      <c r="L205" s="72">
        <v>0.03</v>
      </c>
      <c r="M205" s="17">
        <f t="shared" si="7"/>
        <v>23.4432</v>
      </c>
      <c r="N205" s="17" t="s">
        <v>92</v>
      </c>
    </row>
    <row r="206" spans="1:14">
      <c r="A206" s="13" t="s">
        <v>458</v>
      </c>
      <c r="B206" s="27" t="s">
        <v>459</v>
      </c>
      <c r="C206" s="29" t="s">
        <v>2</v>
      </c>
      <c r="D206" s="16" t="s">
        <v>13</v>
      </c>
      <c r="E206" s="17">
        <v>2294.76</v>
      </c>
      <c r="F206" s="84" t="s">
        <v>90</v>
      </c>
      <c r="G206" s="35" t="s">
        <v>91</v>
      </c>
      <c r="H206" s="36">
        <v>10</v>
      </c>
      <c r="I206" s="17">
        <v>222.59172</v>
      </c>
      <c r="J206" s="17">
        <f>'2018年固定资产折旧表'!J206+I206</f>
        <v>2003.32548</v>
      </c>
      <c r="K206" s="17">
        <f t="shared" si="6"/>
        <v>291.43452</v>
      </c>
      <c r="L206" s="72">
        <v>0.03</v>
      </c>
      <c r="M206" s="17">
        <f t="shared" si="7"/>
        <v>68.8428</v>
      </c>
      <c r="N206" s="17" t="s">
        <v>92</v>
      </c>
    </row>
    <row r="207" spans="1:14">
      <c r="A207" s="13" t="s">
        <v>460</v>
      </c>
      <c r="B207" s="27" t="s">
        <v>461</v>
      </c>
      <c r="C207" s="29" t="s">
        <v>2</v>
      </c>
      <c r="D207" s="16" t="s">
        <v>13</v>
      </c>
      <c r="E207" s="17">
        <v>2665.8</v>
      </c>
      <c r="F207" s="84" t="s">
        <v>90</v>
      </c>
      <c r="G207" s="35" t="s">
        <v>91</v>
      </c>
      <c r="H207" s="36">
        <v>10</v>
      </c>
      <c r="I207" s="17">
        <v>258.5826</v>
      </c>
      <c r="J207" s="17">
        <f>'2018年固定资产折旧表'!J207+I207</f>
        <v>2327.2434</v>
      </c>
      <c r="K207" s="17">
        <f t="shared" si="6"/>
        <v>338.5566</v>
      </c>
      <c r="L207" s="72">
        <v>0.03</v>
      </c>
      <c r="M207" s="17">
        <f t="shared" si="7"/>
        <v>79.974</v>
      </c>
      <c r="N207" s="17" t="s">
        <v>92</v>
      </c>
    </row>
    <row r="208" spans="1:14">
      <c r="A208" s="13" t="s">
        <v>462</v>
      </c>
      <c r="B208" s="27" t="s">
        <v>303</v>
      </c>
      <c r="C208" s="29" t="s">
        <v>2</v>
      </c>
      <c r="D208" s="16" t="s">
        <v>13</v>
      </c>
      <c r="E208" s="17">
        <v>7416.52</v>
      </c>
      <c r="F208" s="84" t="s">
        <v>90</v>
      </c>
      <c r="G208" s="35" t="s">
        <v>91</v>
      </c>
      <c r="H208" s="36">
        <v>10</v>
      </c>
      <c r="I208" s="17">
        <v>719.40244</v>
      </c>
      <c r="J208" s="17">
        <f>'2018年固定资产折旧表'!J208+I208</f>
        <v>6474.62196</v>
      </c>
      <c r="K208" s="17">
        <f t="shared" si="6"/>
        <v>941.89804</v>
      </c>
      <c r="L208" s="72">
        <v>0.03</v>
      </c>
      <c r="M208" s="17">
        <f t="shared" si="7"/>
        <v>222.4956</v>
      </c>
      <c r="N208" s="17" t="s">
        <v>92</v>
      </c>
    </row>
    <row r="209" spans="1:14">
      <c r="A209" s="13" t="s">
        <v>463</v>
      </c>
      <c r="B209" s="27" t="s">
        <v>412</v>
      </c>
      <c r="C209" s="29" t="s">
        <v>2</v>
      </c>
      <c r="D209" s="16" t="s">
        <v>13</v>
      </c>
      <c r="E209" s="17">
        <v>2977.74</v>
      </c>
      <c r="F209" s="84" t="s">
        <v>90</v>
      </c>
      <c r="G209" s="35" t="s">
        <v>91</v>
      </c>
      <c r="H209" s="36">
        <v>10</v>
      </c>
      <c r="I209" s="17">
        <v>288.84078</v>
      </c>
      <c r="J209" s="17">
        <f>'2018年固定资产折旧表'!J209+I209</f>
        <v>2599.56702</v>
      </c>
      <c r="K209" s="17">
        <f t="shared" si="6"/>
        <v>378.17298</v>
      </c>
      <c r="L209" s="72">
        <v>0.03</v>
      </c>
      <c r="M209" s="17">
        <f t="shared" si="7"/>
        <v>89.3322</v>
      </c>
      <c r="N209" s="17" t="s">
        <v>92</v>
      </c>
    </row>
    <row r="210" spans="1:14">
      <c r="A210" s="13" t="s">
        <v>464</v>
      </c>
      <c r="B210" s="27" t="s">
        <v>414</v>
      </c>
      <c r="C210" s="29" t="s">
        <v>2</v>
      </c>
      <c r="D210" s="16" t="s">
        <v>13</v>
      </c>
      <c r="E210" s="17">
        <v>2335.88</v>
      </c>
      <c r="F210" s="84" t="s">
        <v>90</v>
      </c>
      <c r="G210" s="35" t="s">
        <v>91</v>
      </c>
      <c r="H210" s="36">
        <v>10</v>
      </c>
      <c r="I210" s="17">
        <v>226.58036</v>
      </c>
      <c r="J210" s="17">
        <f>'2018年固定资产折旧表'!J210+I210</f>
        <v>2039.22324</v>
      </c>
      <c r="K210" s="17">
        <f t="shared" si="6"/>
        <v>296.65676</v>
      </c>
      <c r="L210" s="72">
        <v>0.03</v>
      </c>
      <c r="M210" s="17">
        <f t="shared" si="7"/>
        <v>70.0764</v>
      </c>
      <c r="N210" s="17" t="s">
        <v>92</v>
      </c>
    </row>
    <row r="211" spans="1:14">
      <c r="A211" s="13" t="s">
        <v>465</v>
      </c>
      <c r="B211" s="27" t="s">
        <v>466</v>
      </c>
      <c r="C211" s="29" t="s">
        <v>2</v>
      </c>
      <c r="D211" s="16" t="s">
        <v>13</v>
      </c>
      <c r="E211" s="17">
        <v>5314.92</v>
      </c>
      <c r="F211" s="84" t="s">
        <v>90</v>
      </c>
      <c r="G211" s="35" t="s">
        <v>91</v>
      </c>
      <c r="H211" s="36">
        <v>10</v>
      </c>
      <c r="I211" s="17">
        <v>515.54724</v>
      </c>
      <c r="J211" s="17">
        <f>'2018年固定资产折旧表'!J211+I211</f>
        <v>4639.92516</v>
      </c>
      <c r="K211" s="17">
        <f t="shared" si="6"/>
        <v>674.99484</v>
      </c>
      <c r="L211" s="72">
        <v>0.03</v>
      </c>
      <c r="M211" s="17">
        <f t="shared" si="7"/>
        <v>159.4476</v>
      </c>
      <c r="N211" s="17" t="s">
        <v>92</v>
      </c>
    </row>
    <row r="212" spans="1:14">
      <c r="A212" s="13" t="s">
        <v>467</v>
      </c>
      <c r="B212" s="27" t="s">
        <v>468</v>
      </c>
      <c r="C212" s="29" t="s">
        <v>2</v>
      </c>
      <c r="D212" s="16" t="s">
        <v>13</v>
      </c>
      <c r="E212" s="17">
        <v>2258.8</v>
      </c>
      <c r="F212" s="84" t="s">
        <v>90</v>
      </c>
      <c r="G212" s="35" t="s">
        <v>91</v>
      </c>
      <c r="H212" s="36">
        <v>10</v>
      </c>
      <c r="I212" s="17">
        <v>219.1036</v>
      </c>
      <c r="J212" s="17">
        <f>'2018年固定资产折旧表'!J212+I212</f>
        <v>1971.9324</v>
      </c>
      <c r="K212" s="17">
        <f t="shared" si="6"/>
        <v>286.8676</v>
      </c>
      <c r="L212" s="72">
        <v>0.03</v>
      </c>
      <c r="M212" s="17">
        <f t="shared" si="7"/>
        <v>67.764</v>
      </c>
      <c r="N212" s="17" t="s">
        <v>92</v>
      </c>
    </row>
    <row r="213" spans="1:14">
      <c r="A213" s="13" t="s">
        <v>469</v>
      </c>
      <c r="B213" s="27" t="s">
        <v>240</v>
      </c>
      <c r="C213" s="29" t="s">
        <v>2</v>
      </c>
      <c r="D213" s="16" t="s">
        <v>13</v>
      </c>
      <c r="E213" s="17">
        <v>2097.16</v>
      </c>
      <c r="F213" s="84" t="s">
        <v>90</v>
      </c>
      <c r="G213" s="35" t="s">
        <v>91</v>
      </c>
      <c r="H213" s="36">
        <v>10</v>
      </c>
      <c r="I213" s="17">
        <v>203.42452</v>
      </c>
      <c r="J213" s="17">
        <f>'2018年固定资产折旧表'!J213+I213</f>
        <v>1830.82068</v>
      </c>
      <c r="K213" s="17">
        <f t="shared" si="6"/>
        <v>266.33932</v>
      </c>
      <c r="L213" s="72">
        <v>0.03</v>
      </c>
      <c r="M213" s="17">
        <f t="shared" si="7"/>
        <v>62.9148</v>
      </c>
      <c r="N213" s="17" t="s">
        <v>92</v>
      </c>
    </row>
    <row r="214" spans="1:14">
      <c r="A214" s="13" t="s">
        <v>470</v>
      </c>
      <c r="B214" s="27" t="s">
        <v>471</v>
      </c>
      <c r="C214" s="29" t="s">
        <v>2</v>
      </c>
      <c r="D214" s="16" t="s">
        <v>13</v>
      </c>
      <c r="E214" s="17">
        <v>2970.56</v>
      </c>
      <c r="F214" s="84" t="s">
        <v>90</v>
      </c>
      <c r="G214" s="35" t="s">
        <v>91</v>
      </c>
      <c r="H214" s="36">
        <v>10</v>
      </c>
      <c r="I214" s="17">
        <v>288.14432</v>
      </c>
      <c r="J214" s="17">
        <f>'2018年固定资产折旧表'!J214+I214</f>
        <v>2593.29888</v>
      </c>
      <c r="K214" s="17">
        <f t="shared" si="6"/>
        <v>377.26112</v>
      </c>
      <c r="L214" s="72">
        <v>0.03</v>
      </c>
      <c r="M214" s="17">
        <f t="shared" si="7"/>
        <v>89.1168</v>
      </c>
      <c r="N214" s="17" t="s">
        <v>92</v>
      </c>
    </row>
    <row r="215" spans="1:14">
      <c r="A215" s="13" t="s">
        <v>472</v>
      </c>
      <c r="B215" s="27" t="s">
        <v>473</v>
      </c>
      <c r="C215" s="29" t="s">
        <v>2</v>
      </c>
      <c r="D215" s="16" t="s">
        <v>13</v>
      </c>
      <c r="E215" s="17">
        <v>1594.08</v>
      </c>
      <c r="F215" s="84" t="s">
        <v>90</v>
      </c>
      <c r="G215" s="35" t="s">
        <v>91</v>
      </c>
      <c r="H215" s="36">
        <v>10</v>
      </c>
      <c r="I215" s="17">
        <v>154.62576</v>
      </c>
      <c r="J215" s="17">
        <f>'2018年固定资产折旧表'!J215+I215</f>
        <v>1391.63184</v>
      </c>
      <c r="K215" s="17">
        <f t="shared" si="6"/>
        <v>202.44816</v>
      </c>
      <c r="L215" s="72">
        <v>0.03</v>
      </c>
      <c r="M215" s="17">
        <f t="shared" si="7"/>
        <v>47.8224</v>
      </c>
      <c r="N215" s="17" t="s">
        <v>92</v>
      </c>
    </row>
    <row r="216" spans="1:14">
      <c r="A216" s="13" t="s">
        <v>474</v>
      </c>
      <c r="B216" s="27" t="s">
        <v>475</v>
      </c>
      <c r="C216" s="29" t="s">
        <v>2</v>
      </c>
      <c r="D216" s="16" t="s">
        <v>13</v>
      </c>
      <c r="E216" s="17">
        <v>1662.71</v>
      </c>
      <c r="F216" s="84" t="s">
        <v>90</v>
      </c>
      <c r="G216" s="35" t="s">
        <v>91</v>
      </c>
      <c r="H216" s="36">
        <v>10</v>
      </c>
      <c r="I216" s="17">
        <v>161.28287</v>
      </c>
      <c r="J216" s="17">
        <f>'2018年固定资产折旧表'!J216+I216</f>
        <v>1451.54583</v>
      </c>
      <c r="K216" s="17">
        <f t="shared" si="6"/>
        <v>211.16417</v>
      </c>
      <c r="L216" s="72">
        <v>0.03</v>
      </c>
      <c r="M216" s="17">
        <f t="shared" si="7"/>
        <v>49.8813</v>
      </c>
      <c r="N216" s="17" t="s">
        <v>92</v>
      </c>
    </row>
    <row r="217" spans="1:14">
      <c r="A217" s="13" t="s">
        <v>476</v>
      </c>
      <c r="B217" s="27" t="s">
        <v>477</v>
      </c>
      <c r="C217" s="29" t="s">
        <v>2</v>
      </c>
      <c r="D217" s="16" t="s">
        <v>13</v>
      </c>
      <c r="E217" s="17">
        <v>771.33</v>
      </c>
      <c r="F217" s="84" t="s">
        <v>90</v>
      </c>
      <c r="G217" s="35" t="s">
        <v>91</v>
      </c>
      <c r="H217" s="36">
        <v>10</v>
      </c>
      <c r="I217" s="17">
        <v>74.81901</v>
      </c>
      <c r="J217" s="17">
        <f>'2018年固定资产折旧表'!J217+I217</f>
        <v>673.37109</v>
      </c>
      <c r="K217" s="17">
        <f t="shared" si="6"/>
        <v>97.9589099999998</v>
      </c>
      <c r="L217" s="72">
        <v>0.03</v>
      </c>
      <c r="M217" s="17">
        <f t="shared" si="7"/>
        <v>23.1399</v>
      </c>
      <c r="N217" s="17" t="s">
        <v>92</v>
      </c>
    </row>
    <row r="218" spans="1:14">
      <c r="A218" s="13" t="s">
        <v>478</v>
      </c>
      <c r="B218" s="27" t="s">
        <v>479</v>
      </c>
      <c r="C218" s="29" t="s">
        <v>2</v>
      </c>
      <c r="D218" s="16" t="s">
        <v>13</v>
      </c>
      <c r="E218" s="17">
        <v>293.42</v>
      </c>
      <c r="F218" s="84" t="s">
        <v>90</v>
      </c>
      <c r="G218" s="35" t="s">
        <v>91</v>
      </c>
      <c r="H218" s="36">
        <v>10</v>
      </c>
      <c r="I218" s="17">
        <v>28.46174</v>
      </c>
      <c r="J218" s="17">
        <f>'2018年固定资产折旧表'!J218+I218</f>
        <v>256.15566</v>
      </c>
      <c r="K218" s="17">
        <f t="shared" si="6"/>
        <v>37.26434</v>
      </c>
      <c r="L218" s="72">
        <v>0.03</v>
      </c>
      <c r="M218" s="17">
        <f t="shared" si="7"/>
        <v>8.8026</v>
      </c>
      <c r="N218" s="17" t="s">
        <v>92</v>
      </c>
    </row>
    <row r="219" spans="1:14">
      <c r="A219" s="13" t="s">
        <v>480</v>
      </c>
      <c r="B219" s="27" t="s">
        <v>481</v>
      </c>
      <c r="C219" s="29" t="s">
        <v>2</v>
      </c>
      <c r="D219" s="16" t="s">
        <v>13</v>
      </c>
      <c r="E219" s="17">
        <v>87.78</v>
      </c>
      <c r="F219" s="84" t="s">
        <v>90</v>
      </c>
      <c r="G219" s="35" t="s">
        <v>91</v>
      </c>
      <c r="H219" s="36">
        <v>10</v>
      </c>
      <c r="I219" s="17">
        <v>8.51466</v>
      </c>
      <c r="J219" s="17">
        <f>'2018年固定资产折旧表'!J219+I219</f>
        <v>76.63194</v>
      </c>
      <c r="K219" s="17">
        <f t="shared" si="6"/>
        <v>11.14806</v>
      </c>
      <c r="L219" s="72">
        <v>0.03</v>
      </c>
      <c r="M219" s="17">
        <f t="shared" si="7"/>
        <v>2.6334</v>
      </c>
      <c r="N219" s="17" t="s">
        <v>92</v>
      </c>
    </row>
    <row r="220" spans="1:14">
      <c r="A220" s="13" t="s">
        <v>482</v>
      </c>
      <c r="B220" s="27" t="s">
        <v>352</v>
      </c>
      <c r="C220" s="29" t="s">
        <v>2</v>
      </c>
      <c r="D220" s="16" t="s">
        <v>13</v>
      </c>
      <c r="E220" s="17">
        <v>3408.88</v>
      </c>
      <c r="F220" s="84" t="s">
        <v>90</v>
      </c>
      <c r="G220" s="35" t="s">
        <v>91</v>
      </c>
      <c r="H220" s="36">
        <v>10</v>
      </c>
      <c r="I220" s="17">
        <v>330.66136</v>
      </c>
      <c r="J220" s="17">
        <f>'2018年固定资产折旧表'!J220+I220</f>
        <v>2975.95224</v>
      </c>
      <c r="K220" s="17">
        <f t="shared" si="6"/>
        <v>432.92776</v>
      </c>
      <c r="L220" s="72">
        <v>0.03</v>
      </c>
      <c r="M220" s="17">
        <f t="shared" si="7"/>
        <v>102.2664</v>
      </c>
      <c r="N220" s="17" t="s">
        <v>92</v>
      </c>
    </row>
    <row r="221" spans="1:14">
      <c r="A221" s="13" t="s">
        <v>483</v>
      </c>
      <c r="B221" s="27" t="s">
        <v>484</v>
      </c>
      <c r="C221" s="29" t="s">
        <v>2</v>
      </c>
      <c r="D221" s="16" t="s">
        <v>13</v>
      </c>
      <c r="E221" s="17">
        <v>1310.62</v>
      </c>
      <c r="F221" s="84" t="s">
        <v>90</v>
      </c>
      <c r="G221" s="35" t="s">
        <v>91</v>
      </c>
      <c r="H221" s="36">
        <v>10</v>
      </c>
      <c r="I221" s="17">
        <v>127.13014</v>
      </c>
      <c r="J221" s="17">
        <f>'2018年固定资产折旧表'!J221+I221</f>
        <v>1144.17126</v>
      </c>
      <c r="K221" s="17">
        <f t="shared" si="6"/>
        <v>166.44874</v>
      </c>
      <c r="L221" s="72">
        <v>0.03</v>
      </c>
      <c r="M221" s="17">
        <f t="shared" si="7"/>
        <v>39.3186</v>
      </c>
      <c r="N221" s="17" t="s">
        <v>92</v>
      </c>
    </row>
    <row r="222" spans="1:14">
      <c r="A222" s="13" t="s">
        <v>485</v>
      </c>
      <c r="B222" s="27" t="s">
        <v>486</v>
      </c>
      <c r="C222" s="29" t="s">
        <v>2</v>
      </c>
      <c r="D222" s="16" t="s">
        <v>13</v>
      </c>
      <c r="E222" s="17">
        <v>1695.91</v>
      </c>
      <c r="F222" s="84" t="s">
        <v>90</v>
      </c>
      <c r="G222" s="35" t="s">
        <v>91</v>
      </c>
      <c r="H222" s="36">
        <v>10</v>
      </c>
      <c r="I222" s="17">
        <v>164.50327</v>
      </c>
      <c r="J222" s="17">
        <f>'2018年固定资产折旧表'!J222+I222</f>
        <v>1480.52943</v>
      </c>
      <c r="K222" s="17">
        <f t="shared" si="6"/>
        <v>215.38057</v>
      </c>
      <c r="L222" s="72">
        <v>0.03</v>
      </c>
      <c r="M222" s="17">
        <f t="shared" si="7"/>
        <v>50.8773</v>
      </c>
      <c r="N222" s="17" t="s">
        <v>92</v>
      </c>
    </row>
    <row r="223" spans="1:14">
      <c r="A223" s="13" t="s">
        <v>487</v>
      </c>
      <c r="B223" s="27" t="s">
        <v>488</v>
      </c>
      <c r="C223" s="29" t="s">
        <v>2</v>
      </c>
      <c r="D223" s="16" t="s">
        <v>13</v>
      </c>
      <c r="E223" s="17">
        <v>1448.64</v>
      </c>
      <c r="F223" s="84" t="s">
        <v>90</v>
      </c>
      <c r="G223" s="35" t="s">
        <v>91</v>
      </c>
      <c r="H223" s="36">
        <v>10</v>
      </c>
      <c r="I223" s="17">
        <v>140.51808</v>
      </c>
      <c r="J223" s="17">
        <f>'2018年固定资产折旧表'!J223+I223</f>
        <v>1264.66272</v>
      </c>
      <c r="K223" s="17">
        <f t="shared" si="6"/>
        <v>183.97728</v>
      </c>
      <c r="L223" s="72">
        <v>0.03</v>
      </c>
      <c r="M223" s="17">
        <f t="shared" si="7"/>
        <v>43.4592</v>
      </c>
      <c r="N223" s="17" t="s">
        <v>92</v>
      </c>
    </row>
    <row r="224" spans="1:14">
      <c r="A224" s="13" t="s">
        <v>489</v>
      </c>
      <c r="B224" s="27" t="s">
        <v>490</v>
      </c>
      <c r="C224" s="29" t="s">
        <v>2</v>
      </c>
      <c r="D224" s="16" t="s">
        <v>13</v>
      </c>
      <c r="E224" s="17">
        <v>2110.98</v>
      </c>
      <c r="F224" s="84" t="s">
        <v>90</v>
      </c>
      <c r="G224" s="35" t="s">
        <v>91</v>
      </c>
      <c r="H224" s="36">
        <v>10</v>
      </c>
      <c r="I224" s="17">
        <v>204.76506</v>
      </c>
      <c r="J224" s="17">
        <f>'2018年固定资产折旧表'!J224+I224</f>
        <v>1842.88554</v>
      </c>
      <c r="K224" s="17">
        <f t="shared" si="6"/>
        <v>268.09446</v>
      </c>
      <c r="L224" s="72">
        <v>0.03</v>
      </c>
      <c r="M224" s="17">
        <f t="shared" si="7"/>
        <v>63.3294</v>
      </c>
      <c r="N224" s="17" t="s">
        <v>92</v>
      </c>
    </row>
    <row r="225" spans="1:14">
      <c r="A225" s="13" t="s">
        <v>491</v>
      </c>
      <c r="B225" s="27" t="s">
        <v>492</v>
      </c>
      <c r="C225" s="29" t="s">
        <v>2</v>
      </c>
      <c r="D225" s="16" t="s">
        <v>13</v>
      </c>
      <c r="E225" s="17">
        <v>1298.6</v>
      </c>
      <c r="F225" s="84" t="s">
        <v>90</v>
      </c>
      <c r="G225" s="35" t="s">
        <v>91</v>
      </c>
      <c r="H225" s="36">
        <v>10</v>
      </c>
      <c r="I225" s="17">
        <v>125.9642</v>
      </c>
      <c r="J225" s="17">
        <f>'2018年固定资产折旧表'!J225+I225</f>
        <v>1133.6778</v>
      </c>
      <c r="K225" s="17">
        <f t="shared" si="6"/>
        <v>164.9222</v>
      </c>
      <c r="L225" s="72">
        <v>0.03</v>
      </c>
      <c r="M225" s="17">
        <f t="shared" si="7"/>
        <v>38.958</v>
      </c>
      <c r="N225" s="17" t="s">
        <v>92</v>
      </c>
    </row>
    <row r="226" spans="1:14">
      <c r="A226" s="13" t="s">
        <v>493</v>
      </c>
      <c r="B226" s="27" t="s">
        <v>494</v>
      </c>
      <c r="C226" s="29" t="s">
        <v>2</v>
      </c>
      <c r="D226" s="16" t="s">
        <v>13</v>
      </c>
      <c r="E226" s="17">
        <v>1138.92</v>
      </c>
      <c r="F226" s="84" t="s">
        <v>90</v>
      </c>
      <c r="G226" s="35" t="s">
        <v>91</v>
      </c>
      <c r="H226" s="36">
        <v>10</v>
      </c>
      <c r="I226" s="17">
        <v>110.47524</v>
      </c>
      <c r="J226" s="17">
        <f>'2018年固定资产折旧表'!J226+I226</f>
        <v>994.27716</v>
      </c>
      <c r="K226" s="17">
        <f t="shared" si="6"/>
        <v>144.64284</v>
      </c>
      <c r="L226" s="72">
        <v>0.03</v>
      </c>
      <c r="M226" s="17">
        <f t="shared" si="7"/>
        <v>34.1676</v>
      </c>
      <c r="N226" s="17" t="s">
        <v>92</v>
      </c>
    </row>
    <row r="227" spans="1:14">
      <c r="A227" s="13" t="s">
        <v>495</v>
      </c>
      <c r="B227" s="27" t="s">
        <v>496</v>
      </c>
      <c r="C227" s="29" t="s">
        <v>2</v>
      </c>
      <c r="D227" s="16" t="s">
        <v>13</v>
      </c>
      <c r="E227" s="17">
        <v>1014.54</v>
      </c>
      <c r="F227" s="84" t="s">
        <v>90</v>
      </c>
      <c r="G227" s="35" t="s">
        <v>91</v>
      </c>
      <c r="H227" s="36">
        <v>10</v>
      </c>
      <c r="I227" s="17">
        <v>98.41038</v>
      </c>
      <c r="J227" s="17">
        <f>'2018年固定资产折旧表'!J227+I227</f>
        <v>885.69342</v>
      </c>
      <c r="K227" s="17">
        <f t="shared" si="6"/>
        <v>128.84658</v>
      </c>
      <c r="L227" s="72">
        <v>0.03</v>
      </c>
      <c r="M227" s="17">
        <f t="shared" si="7"/>
        <v>30.4362</v>
      </c>
      <c r="N227" s="17" t="s">
        <v>92</v>
      </c>
    </row>
    <row r="228" spans="1:14">
      <c r="A228" s="13" t="s">
        <v>497</v>
      </c>
      <c r="B228" s="27" t="s">
        <v>498</v>
      </c>
      <c r="C228" s="29" t="s">
        <v>2</v>
      </c>
      <c r="D228" s="16" t="s">
        <v>13</v>
      </c>
      <c r="E228" s="17">
        <v>338.18</v>
      </c>
      <c r="F228" s="84" t="s">
        <v>90</v>
      </c>
      <c r="G228" s="35" t="s">
        <v>91</v>
      </c>
      <c r="H228" s="36">
        <v>10</v>
      </c>
      <c r="I228" s="17">
        <v>32.80346</v>
      </c>
      <c r="J228" s="17">
        <f>'2018年固定资产折旧表'!J228+I228</f>
        <v>295.23114</v>
      </c>
      <c r="K228" s="17">
        <f t="shared" si="6"/>
        <v>42.94886</v>
      </c>
      <c r="L228" s="72">
        <v>0.03</v>
      </c>
      <c r="M228" s="17">
        <f t="shared" si="7"/>
        <v>10.1454</v>
      </c>
      <c r="N228" s="17" t="s">
        <v>92</v>
      </c>
    </row>
    <row r="229" spans="1:14">
      <c r="A229" s="13" t="s">
        <v>499</v>
      </c>
      <c r="B229" s="27" t="s">
        <v>500</v>
      </c>
      <c r="C229" s="29" t="s">
        <v>2</v>
      </c>
      <c r="D229" s="16" t="s">
        <v>13</v>
      </c>
      <c r="E229" s="17">
        <v>244.89</v>
      </c>
      <c r="F229" s="84" t="s">
        <v>90</v>
      </c>
      <c r="G229" s="35" t="s">
        <v>91</v>
      </c>
      <c r="H229" s="36">
        <v>10</v>
      </c>
      <c r="I229" s="17">
        <v>23.75433</v>
      </c>
      <c r="J229" s="17">
        <f>'2018年固定资产折旧表'!J229+I229</f>
        <v>213.78897</v>
      </c>
      <c r="K229" s="17">
        <f t="shared" si="6"/>
        <v>31.10103</v>
      </c>
      <c r="L229" s="72">
        <v>0.03</v>
      </c>
      <c r="M229" s="17">
        <f t="shared" si="7"/>
        <v>7.3467</v>
      </c>
      <c r="N229" s="17" t="s">
        <v>92</v>
      </c>
    </row>
    <row r="230" spans="1:14">
      <c r="A230" s="13" t="s">
        <v>501</v>
      </c>
      <c r="B230" s="27" t="s">
        <v>502</v>
      </c>
      <c r="C230" s="29" t="s">
        <v>2</v>
      </c>
      <c r="D230" s="16" t="s">
        <v>13</v>
      </c>
      <c r="E230" s="17">
        <v>1074.8</v>
      </c>
      <c r="F230" s="84" t="s">
        <v>90</v>
      </c>
      <c r="G230" s="35" t="s">
        <v>91</v>
      </c>
      <c r="H230" s="36">
        <v>10</v>
      </c>
      <c r="I230" s="17">
        <v>104.2556</v>
      </c>
      <c r="J230" s="17">
        <f>'2018年固定资产折旧表'!J230+I230</f>
        <v>938.3004</v>
      </c>
      <c r="K230" s="17">
        <f t="shared" si="6"/>
        <v>136.4996</v>
      </c>
      <c r="L230" s="72">
        <v>0.03</v>
      </c>
      <c r="M230" s="17">
        <f t="shared" si="7"/>
        <v>32.244</v>
      </c>
      <c r="N230" s="17" t="s">
        <v>92</v>
      </c>
    </row>
    <row r="231" spans="1:14">
      <c r="A231" s="13" t="s">
        <v>503</v>
      </c>
      <c r="B231" s="27" t="s">
        <v>504</v>
      </c>
      <c r="C231" s="29" t="s">
        <v>2</v>
      </c>
      <c r="D231" s="16" t="s">
        <v>13</v>
      </c>
      <c r="E231" s="17">
        <v>268.7</v>
      </c>
      <c r="F231" s="84" t="s">
        <v>90</v>
      </c>
      <c r="G231" s="35" t="s">
        <v>91</v>
      </c>
      <c r="H231" s="36">
        <v>10</v>
      </c>
      <c r="I231" s="17">
        <v>26.0639</v>
      </c>
      <c r="J231" s="17">
        <f>'2018年固定资产折旧表'!J231+I231</f>
        <v>234.5751</v>
      </c>
      <c r="K231" s="17">
        <f t="shared" si="6"/>
        <v>34.1249</v>
      </c>
      <c r="L231" s="72">
        <v>0.03</v>
      </c>
      <c r="M231" s="17">
        <f t="shared" si="7"/>
        <v>8.061</v>
      </c>
      <c r="N231" s="17" t="s">
        <v>92</v>
      </c>
    </row>
    <row r="232" spans="1:14">
      <c r="A232" s="13" t="s">
        <v>505</v>
      </c>
      <c r="B232" s="27" t="s">
        <v>355</v>
      </c>
      <c r="C232" s="29" t="s">
        <v>2</v>
      </c>
      <c r="D232" s="16" t="s">
        <v>13</v>
      </c>
      <c r="E232" s="17">
        <v>381.03</v>
      </c>
      <c r="F232" s="84" t="s">
        <v>90</v>
      </c>
      <c r="G232" s="35" t="s">
        <v>91</v>
      </c>
      <c r="H232" s="36">
        <v>10</v>
      </c>
      <c r="I232" s="17">
        <v>36.95991</v>
      </c>
      <c r="J232" s="17">
        <f>'2018年固定资产折旧表'!J232+I232</f>
        <v>332.63919</v>
      </c>
      <c r="K232" s="17">
        <f t="shared" si="6"/>
        <v>48.39081</v>
      </c>
      <c r="L232" s="72">
        <v>0.03</v>
      </c>
      <c r="M232" s="17">
        <f t="shared" si="7"/>
        <v>11.4309</v>
      </c>
      <c r="N232" s="17" t="s">
        <v>92</v>
      </c>
    </row>
    <row r="233" spans="1:14">
      <c r="A233" s="13" t="s">
        <v>506</v>
      </c>
      <c r="B233" s="27" t="s">
        <v>507</v>
      </c>
      <c r="C233" s="29" t="s">
        <v>2</v>
      </c>
      <c r="D233" s="16" t="s">
        <v>13</v>
      </c>
      <c r="E233" s="17">
        <v>220.3</v>
      </c>
      <c r="F233" s="84" t="s">
        <v>90</v>
      </c>
      <c r="G233" s="35" t="s">
        <v>91</v>
      </c>
      <c r="H233" s="36">
        <v>10</v>
      </c>
      <c r="I233" s="17">
        <v>21.3691</v>
      </c>
      <c r="J233" s="17">
        <f>'2018年固定资产折旧表'!J233+I233</f>
        <v>192.3219</v>
      </c>
      <c r="K233" s="17">
        <f t="shared" si="6"/>
        <v>27.9781</v>
      </c>
      <c r="L233" s="72">
        <v>0.03</v>
      </c>
      <c r="M233" s="17">
        <f t="shared" si="7"/>
        <v>6.609</v>
      </c>
      <c r="N233" s="17" t="s">
        <v>92</v>
      </c>
    </row>
    <row r="234" spans="1:14">
      <c r="A234" s="13" t="s">
        <v>508</v>
      </c>
      <c r="B234" s="27" t="s">
        <v>509</v>
      </c>
      <c r="C234" s="29" t="s">
        <v>2</v>
      </c>
      <c r="D234" s="16" t="s">
        <v>13</v>
      </c>
      <c r="E234" s="17">
        <v>378.42</v>
      </c>
      <c r="F234" s="84" t="s">
        <v>90</v>
      </c>
      <c r="G234" s="35" t="s">
        <v>91</v>
      </c>
      <c r="H234" s="36">
        <v>10</v>
      </c>
      <c r="I234" s="17">
        <v>36.70674</v>
      </c>
      <c r="J234" s="17">
        <f>'2018年固定资产折旧表'!J234+I234</f>
        <v>330.36066</v>
      </c>
      <c r="K234" s="17">
        <f t="shared" si="6"/>
        <v>48.0593399999999</v>
      </c>
      <c r="L234" s="72">
        <v>0.03</v>
      </c>
      <c r="M234" s="17">
        <f t="shared" si="7"/>
        <v>11.3526</v>
      </c>
      <c r="N234" s="17" t="s">
        <v>92</v>
      </c>
    </row>
    <row r="235" spans="1:14">
      <c r="A235" s="13" t="s">
        <v>510</v>
      </c>
      <c r="B235" s="27" t="s">
        <v>260</v>
      </c>
      <c r="C235" s="29" t="s">
        <v>2</v>
      </c>
      <c r="D235" s="16" t="s">
        <v>13</v>
      </c>
      <c r="E235" s="17">
        <v>3075.03</v>
      </c>
      <c r="F235" s="84" t="s">
        <v>90</v>
      </c>
      <c r="G235" s="35" t="s">
        <v>91</v>
      </c>
      <c r="H235" s="36">
        <v>10</v>
      </c>
      <c r="I235" s="17">
        <v>298.27791</v>
      </c>
      <c r="J235" s="17">
        <f>'2018年固定资产折旧表'!J235+I235</f>
        <v>2684.50119</v>
      </c>
      <c r="K235" s="17">
        <f t="shared" si="6"/>
        <v>390.52881</v>
      </c>
      <c r="L235" s="72">
        <v>0.03</v>
      </c>
      <c r="M235" s="17">
        <f t="shared" si="7"/>
        <v>92.2509</v>
      </c>
      <c r="N235" s="17" t="s">
        <v>92</v>
      </c>
    </row>
    <row r="236" spans="1:14">
      <c r="A236" s="13" t="s">
        <v>511</v>
      </c>
      <c r="B236" s="27" t="s">
        <v>512</v>
      </c>
      <c r="C236" s="29" t="s">
        <v>2</v>
      </c>
      <c r="D236" s="16" t="s">
        <v>13</v>
      </c>
      <c r="E236" s="17">
        <v>116.65</v>
      </c>
      <c r="F236" s="84" t="s">
        <v>90</v>
      </c>
      <c r="G236" s="35" t="s">
        <v>91</v>
      </c>
      <c r="H236" s="36">
        <v>10</v>
      </c>
      <c r="I236" s="17">
        <v>11.31505</v>
      </c>
      <c r="J236" s="17">
        <f>'2018年固定资产折旧表'!J236+I236</f>
        <v>101.83545</v>
      </c>
      <c r="K236" s="17">
        <f t="shared" si="6"/>
        <v>14.81455</v>
      </c>
      <c r="L236" s="72">
        <v>0.03</v>
      </c>
      <c r="M236" s="17">
        <f t="shared" si="7"/>
        <v>3.4995</v>
      </c>
      <c r="N236" s="17" t="s">
        <v>92</v>
      </c>
    </row>
    <row r="237" spans="1:14">
      <c r="A237" s="13" t="s">
        <v>513</v>
      </c>
      <c r="B237" s="27" t="s">
        <v>56</v>
      </c>
      <c r="C237" s="29" t="s">
        <v>2</v>
      </c>
      <c r="D237" s="16" t="s">
        <v>56</v>
      </c>
      <c r="E237" s="17">
        <v>464426.82</v>
      </c>
      <c r="F237" s="84" t="s">
        <v>90</v>
      </c>
      <c r="G237" s="35" t="s">
        <v>91</v>
      </c>
      <c r="H237" s="36">
        <v>10</v>
      </c>
      <c r="I237" s="17">
        <v>45049.40154</v>
      </c>
      <c r="J237" s="17">
        <f>'2018年固定资产折旧表'!J237+I237</f>
        <v>405444.61386</v>
      </c>
      <c r="K237" s="17">
        <f t="shared" si="6"/>
        <v>58982.20614</v>
      </c>
      <c r="L237" s="72">
        <v>0.03</v>
      </c>
      <c r="M237" s="17">
        <f t="shared" si="7"/>
        <v>13932.8046</v>
      </c>
      <c r="N237" s="17" t="s">
        <v>92</v>
      </c>
    </row>
    <row r="238" spans="1:14">
      <c r="A238" s="13" t="s">
        <v>514</v>
      </c>
      <c r="B238" s="27" t="s">
        <v>515</v>
      </c>
      <c r="C238" s="29" t="s">
        <v>2</v>
      </c>
      <c r="D238" s="16" t="s">
        <v>56</v>
      </c>
      <c r="E238" s="17">
        <v>142940.11</v>
      </c>
      <c r="F238" s="84" t="s">
        <v>90</v>
      </c>
      <c r="G238" s="35" t="s">
        <v>91</v>
      </c>
      <c r="H238" s="36">
        <v>10</v>
      </c>
      <c r="I238" s="17">
        <v>13865.19067</v>
      </c>
      <c r="J238" s="17">
        <f>'2018年固定资产折旧表'!J238+I238</f>
        <v>124786.71603</v>
      </c>
      <c r="K238" s="17">
        <f t="shared" si="6"/>
        <v>18153.39397</v>
      </c>
      <c r="L238" s="72">
        <v>0.03</v>
      </c>
      <c r="M238" s="17">
        <f t="shared" si="7"/>
        <v>4288.2033</v>
      </c>
      <c r="N238" s="17" t="s">
        <v>92</v>
      </c>
    </row>
    <row r="239" spans="1:14">
      <c r="A239" s="13" t="s">
        <v>516</v>
      </c>
      <c r="B239" s="27" t="s">
        <v>517</v>
      </c>
      <c r="C239" s="29" t="s">
        <v>2</v>
      </c>
      <c r="D239" s="16" t="s">
        <v>56</v>
      </c>
      <c r="E239" s="17">
        <v>142940.11</v>
      </c>
      <c r="F239" s="84" t="s">
        <v>90</v>
      </c>
      <c r="G239" s="35" t="s">
        <v>91</v>
      </c>
      <c r="H239" s="36">
        <v>10</v>
      </c>
      <c r="I239" s="17">
        <v>13865.19067</v>
      </c>
      <c r="J239" s="17">
        <f>'2018年固定资产折旧表'!J239+I239</f>
        <v>124786.71603</v>
      </c>
      <c r="K239" s="17">
        <f t="shared" si="6"/>
        <v>18153.39397</v>
      </c>
      <c r="L239" s="72">
        <v>0.03</v>
      </c>
      <c r="M239" s="17">
        <f t="shared" si="7"/>
        <v>4288.2033</v>
      </c>
      <c r="N239" s="17" t="s">
        <v>92</v>
      </c>
    </row>
    <row r="240" spans="1:14">
      <c r="A240" s="13" t="s">
        <v>518</v>
      </c>
      <c r="B240" s="27" t="s">
        <v>519</v>
      </c>
      <c r="C240" s="29" t="s">
        <v>2</v>
      </c>
      <c r="D240" s="16" t="s">
        <v>56</v>
      </c>
      <c r="E240" s="17">
        <v>16530.62</v>
      </c>
      <c r="F240" s="84" t="s">
        <v>90</v>
      </c>
      <c r="G240" s="35" t="s">
        <v>91</v>
      </c>
      <c r="H240" s="36">
        <v>10</v>
      </c>
      <c r="I240" s="17">
        <v>1603.47014</v>
      </c>
      <c r="J240" s="17">
        <f>'2018年固定资产折旧表'!J240+I240</f>
        <v>14431.23126</v>
      </c>
      <c r="K240" s="17">
        <f t="shared" si="6"/>
        <v>2099.38874</v>
      </c>
      <c r="L240" s="72">
        <v>0.03</v>
      </c>
      <c r="M240" s="17">
        <f t="shared" si="7"/>
        <v>495.9186</v>
      </c>
      <c r="N240" s="17" t="s">
        <v>92</v>
      </c>
    </row>
    <row r="241" spans="1:14">
      <c r="A241" s="13" t="s">
        <v>520</v>
      </c>
      <c r="B241" s="27" t="s">
        <v>521</v>
      </c>
      <c r="C241" s="29" t="s">
        <v>2</v>
      </c>
      <c r="D241" s="16" t="s">
        <v>56</v>
      </c>
      <c r="E241" s="17">
        <v>76078.76</v>
      </c>
      <c r="F241" s="84" t="s">
        <v>90</v>
      </c>
      <c r="G241" s="35" t="s">
        <v>91</v>
      </c>
      <c r="H241" s="36">
        <v>10</v>
      </c>
      <c r="I241" s="17">
        <v>7379.63972</v>
      </c>
      <c r="J241" s="17">
        <f>'2018年固定资产折旧表'!J241+I241</f>
        <v>66416.75748</v>
      </c>
      <c r="K241" s="17">
        <f t="shared" si="6"/>
        <v>9662.00251999999</v>
      </c>
      <c r="L241" s="72">
        <v>0.03</v>
      </c>
      <c r="M241" s="17">
        <f t="shared" si="7"/>
        <v>2282.3628</v>
      </c>
      <c r="N241" s="17" t="s">
        <v>92</v>
      </c>
    </row>
    <row r="242" spans="1:14">
      <c r="A242" s="13" t="s">
        <v>522</v>
      </c>
      <c r="B242" s="27" t="s">
        <v>523</v>
      </c>
      <c r="C242" s="29" t="s">
        <v>2</v>
      </c>
      <c r="D242" s="16" t="s">
        <v>56</v>
      </c>
      <c r="E242" s="17">
        <v>123602.82</v>
      </c>
      <c r="F242" s="84" t="s">
        <v>90</v>
      </c>
      <c r="G242" s="35" t="s">
        <v>91</v>
      </c>
      <c r="H242" s="36">
        <v>10</v>
      </c>
      <c r="I242" s="17">
        <v>11989.47354</v>
      </c>
      <c r="J242" s="17">
        <f>'2018年固定资产折旧表'!J242+I242</f>
        <v>107905.26186</v>
      </c>
      <c r="K242" s="17">
        <f t="shared" si="6"/>
        <v>15697.55814</v>
      </c>
      <c r="L242" s="72">
        <v>0.03</v>
      </c>
      <c r="M242" s="17">
        <f t="shared" si="7"/>
        <v>3708.0846</v>
      </c>
      <c r="N242" s="17" t="s">
        <v>92</v>
      </c>
    </row>
    <row r="243" spans="1:14">
      <c r="A243" s="13" t="s">
        <v>524</v>
      </c>
      <c r="B243" s="27" t="s">
        <v>525</v>
      </c>
      <c r="C243" s="29" t="s">
        <v>2</v>
      </c>
      <c r="D243" s="16" t="s">
        <v>56</v>
      </c>
      <c r="E243" s="17">
        <v>80007.7</v>
      </c>
      <c r="F243" s="84" t="s">
        <v>90</v>
      </c>
      <c r="G243" s="35" t="s">
        <v>91</v>
      </c>
      <c r="H243" s="36">
        <v>10</v>
      </c>
      <c r="I243" s="17">
        <v>7760.7469</v>
      </c>
      <c r="J243" s="17">
        <f>'2018年固定资产折旧表'!J243+I243</f>
        <v>69846.7221</v>
      </c>
      <c r="K243" s="17">
        <f t="shared" si="6"/>
        <v>10160.9779</v>
      </c>
      <c r="L243" s="72">
        <v>0.03</v>
      </c>
      <c r="M243" s="17">
        <f t="shared" si="7"/>
        <v>2400.231</v>
      </c>
      <c r="N243" s="17" t="s">
        <v>92</v>
      </c>
    </row>
    <row r="244" spans="1:14">
      <c r="A244" s="13" t="s">
        <v>526</v>
      </c>
      <c r="B244" s="27" t="s">
        <v>527</v>
      </c>
      <c r="C244" s="29" t="s">
        <v>2</v>
      </c>
      <c r="D244" s="16" t="s">
        <v>56</v>
      </c>
      <c r="E244" s="17">
        <v>8876.63</v>
      </c>
      <c r="F244" s="84" t="s">
        <v>90</v>
      </c>
      <c r="G244" s="35" t="s">
        <v>91</v>
      </c>
      <c r="H244" s="36">
        <v>10</v>
      </c>
      <c r="I244" s="17">
        <v>861.03311</v>
      </c>
      <c r="J244" s="17">
        <f>'2018年固定资产折旧表'!J244+I244</f>
        <v>7749.29799</v>
      </c>
      <c r="K244" s="17">
        <f t="shared" si="6"/>
        <v>1127.33201</v>
      </c>
      <c r="L244" s="72">
        <v>0.03</v>
      </c>
      <c r="M244" s="17">
        <f t="shared" si="7"/>
        <v>266.2989</v>
      </c>
      <c r="N244" s="17" t="s">
        <v>92</v>
      </c>
    </row>
    <row r="245" spans="1:14">
      <c r="A245" s="13" t="s">
        <v>528</v>
      </c>
      <c r="B245" s="27" t="s">
        <v>200</v>
      </c>
      <c r="C245" s="29" t="s">
        <v>2</v>
      </c>
      <c r="D245" s="16" t="s">
        <v>56</v>
      </c>
      <c r="E245" s="17">
        <v>14378.7</v>
      </c>
      <c r="F245" s="84" t="s">
        <v>90</v>
      </c>
      <c r="G245" s="35" t="s">
        <v>91</v>
      </c>
      <c r="H245" s="36">
        <v>10</v>
      </c>
      <c r="I245" s="17">
        <v>1394.7339</v>
      </c>
      <c r="J245" s="17">
        <f>'2018年固定资产折旧表'!J245+I245</f>
        <v>12552.6051</v>
      </c>
      <c r="K245" s="17">
        <f t="shared" si="6"/>
        <v>1826.0949</v>
      </c>
      <c r="L245" s="72">
        <v>0.03</v>
      </c>
      <c r="M245" s="17">
        <f t="shared" si="7"/>
        <v>431.361</v>
      </c>
      <c r="N245" s="17" t="s">
        <v>92</v>
      </c>
    </row>
    <row r="246" spans="1:14">
      <c r="A246" s="13" t="s">
        <v>529</v>
      </c>
      <c r="B246" s="27" t="s">
        <v>240</v>
      </c>
      <c r="C246" s="29" t="s">
        <v>2</v>
      </c>
      <c r="D246" s="16" t="s">
        <v>56</v>
      </c>
      <c r="E246" s="17">
        <v>2097.16</v>
      </c>
      <c r="F246" s="84" t="s">
        <v>90</v>
      </c>
      <c r="G246" s="35" t="s">
        <v>91</v>
      </c>
      <c r="H246" s="36">
        <v>10</v>
      </c>
      <c r="I246" s="17">
        <v>203.42452</v>
      </c>
      <c r="J246" s="17">
        <f>'2018年固定资产折旧表'!J246+I246</f>
        <v>1830.82068</v>
      </c>
      <c r="K246" s="17">
        <f t="shared" si="6"/>
        <v>266.33932</v>
      </c>
      <c r="L246" s="72">
        <v>0.03</v>
      </c>
      <c r="M246" s="17">
        <f t="shared" si="7"/>
        <v>62.9148</v>
      </c>
      <c r="N246" s="17" t="s">
        <v>92</v>
      </c>
    </row>
    <row r="247" spans="1:14">
      <c r="A247" s="13" t="s">
        <v>530</v>
      </c>
      <c r="B247" s="27" t="s">
        <v>531</v>
      </c>
      <c r="C247" s="29" t="s">
        <v>2</v>
      </c>
      <c r="D247" s="16" t="s">
        <v>56</v>
      </c>
      <c r="E247" s="17">
        <v>907.64</v>
      </c>
      <c r="F247" s="84" t="s">
        <v>90</v>
      </c>
      <c r="G247" s="35" t="s">
        <v>91</v>
      </c>
      <c r="H247" s="36">
        <v>10</v>
      </c>
      <c r="I247" s="17">
        <v>88.04108</v>
      </c>
      <c r="J247" s="17">
        <f>'2018年固定资产折旧表'!J247+I247</f>
        <v>792.36972</v>
      </c>
      <c r="K247" s="17">
        <f t="shared" si="6"/>
        <v>115.27028</v>
      </c>
      <c r="L247" s="72">
        <v>0.03</v>
      </c>
      <c r="M247" s="17">
        <f t="shared" si="7"/>
        <v>27.2292</v>
      </c>
      <c r="N247" s="17" t="s">
        <v>92</v>
      </c>
    </row>
    <row r="248" spans="1:14">
      <c r="A248" s="13" t="s">
        <v>532</v>
      </c>
      <c r="B248" s="27" t="s">
        <v>533</v>
      </c>
      <c r="C248" s="29" t="s">
        <v>2</v>
      </c>
      <c r="D248" s="16" t="s">
        <v>56</v>
      </c>
      <c r="E248" s="17">
        <v>370.9</v>
      </c>
      <c r="F248" s="84" t="s">
        <v>90</v>
      </c>
      <c r="G248" s="35" t="s">
        <v>91</v>
      </c>
      <c r="H248" s="36">
        <v>10</v>
      </c>
      <c r="I248" s="17">
        <v>35.9773</v>
      </c>
      <c r="J248" s="17">
        <f>'2018年固定资产折旧表'!J248+I248</f>
        <v>323.7957</v>
      </c>
      <c r="K248" s="17">
        <f t="shared" si="6"/>
        <v>47.1043</v>
      </c>
      <c r="L248" s="72">
        <v>0.03</v>
      </c>
      <c r="M248" s="17">
        <f t="shared" si="7"/>
        <v>11.127</v>
      </c>
      <c r="N248" s="17" t="s">
        <v>92</v>
      </c>
    </row>
    <row r="249" spans="1:14">
      <c r="A249" s="13" t="s">
        <v>534</v>
      </c>
      <c r="B249" s="27" t="s">
        <v>535</v>
      </c>
      <c r="C249" s="29" t="s">
        <v>2</v>
      </c>
      <c r="D249" s="16" t="s">
        <v>56</v>
      </c>
      <c r="E249" s="17">
        <v>142.88</v>
      </c>
      <c r="F249" s="84" t="s">
        <v>90</v>
      </c>
      <c r="G249" s="35" t="s">
        <v>91</v>
      </c>
      <c r="H249" s="36">
        <v>10</v>
      </c>
      <c r="I249" s="17">
        <v>13.85936</v>
      </c>
      <c r="J249" s="17">
        <f>'2018年固定资产折旧表'!J249+I249</f>
        <v>124.73424</v>
      </c>
      <c r="K249" s="17">
        <f t="shared" si="6"/>
        <v>18.14576</v>
      </c>
      <c r="L249" s="72">
        <v>0.03</v>
      </c>
      <c r="M249" s="17">
        <f t="shared" si="7"/>
        <v>4.2864</v>
      </c>
      <c r="N249" s="17" t="s">
        <v>92</v>
      </c>
    </row>
    <row r="250" spans="1:14">
      <c r="A250" s="13" t="s">
        <v>536</v>
      </c>
      <c r="B250" s="27" t="s">
        <v>340</v>
      </c>
      <c r="C250" s="29" t="s">
        <v>2</v>
      </c>
      <c r="D250" s="16" t="s">
        <v>56</v>
      </c>
      <c r="E250" s="17">
        <v>2539.68</v>
      </c>
      <c r="F250" s="84" t="s">
        <v>90</v>
      </c>
      <c r="G250" s="35" t="s">
        <v>91</v>
      </c>
      <c r="H250" s="36">
        <v>10</v>
      </c>
      <c r="I250" s="17">
        <v>246.34896</v>
      </c>
      <c r="J250" s="17">
        <f>'2018年固定资产折旧表'!J250+I250</f>
        <v>2217.14064</v>
      </c>
      <c r="K250" s="17">
        <f t="shared" si="6"/>
        <v>322.53936</v>
      </c>
      <c r="L250" s="72">
        <v>0.03</v>
      </c>
      <c r="M250" s="17">
        <f t="shared" si="7"/>
        <v>76.1904</v>
      </c>
      <c r="N250" s="17" t="s">
        <v>92</v>
      </c>
    </row>
    <row r="251" spans="1:14">
      <c r="A251" s="13" t="s">
        <v>537</v>
      </c>
      <c r="B251" s="27" t="s">
        <v>538</v>
      </c>
      <c r="C251" s="29" t="s">
        <v>2</v>
      </c>
      <c r="D251" s="16" t="s">
        <v>56</v>
      </c>
      <c r="E251" s="17">
        <v>1778.14</v>
      </c>
      <c r="F251" s="84" t="s">
        <v>90</v>
      </c>
      <c r="G251" s="35" t="s">
        <v>91</v>
      </c>
      <c r="H251" s="36">
        <v>10</v>
      </c>
      <c r="I251" s="17">
        <v>172.47958</v>
      </c>
      <c r="J251" s="17">
        <f>'2018年固定资产折旧表'!J251+I251</f>
        <v>1552.31622</v>
      </c>
      <c r="K251" s="17">
        <f t="shared" si="6"/>
        <v>225.82378</v>
      </c>
      <c r="L251" s="72">
        <v>0.03</v>
      </c>
      <c r="M251" s="17">
        <f t="shared" si="7"/>
        <v>53.3442</v>
      </c>
      <c r="N251" s="17" t="s">
        <v>92</v>
      </c>
    </row>
    <row r="252" spans="1:14">
      <c r="A252" s="13" t="s">
        <v>539</v>
      </c>
      <c r="B252" s="27" t="s">
        <v>315</v>
      </c>
      <c r="C252" s="29" t="s">
        <v>2</v>
      </c>
      <c r="D252" s="16" t="s">
        <v>56</v>
      </c>
      <c r="E252" s="17">
        <v>4768.47</v>
      </c>
      <c r="F252" s="84" t="s">
        <v>90</v>
      </c>
      <c r="G252" s="35" t="s">
        <v>91</v>
      </c>
      <c r="H252" s="36">
        <v>10</v>
      </c>
      <c r="I252" s="17">
        <v>462.54159</v>
      </c>
      <c r="J252" s="17">
        <f>'2018年固定资产折旧表'!J252+I252</f>
        <v>4162.87431</v>
      </c>
      <c r="K252" s="17">
        <f t="shared" si="6"/>
        <v>605.595690000001</v>
      </c>
      <c r="L252" s="72">
        <v>0.03</v>
      </c>
      <c r="M252" s="17">
        <f t="shared" si="7"/>
        <v>143.0541</v>
      </c>
      <c r="N252" s="17" t="s">
        <v>92</v>
      </c>
    </row>
    <row r="253" spans="1:14">
      <c r="A253" s="13" t="s">
        <v>540</v>
      </c>
      <c r="B253" s="27" t="s">
        <v>479</v>
      </c>
      <c r="C253" s="29" t="s">
        <v>2</v>
      </c>
      <c r="D253" s="16" t="s">
        <v>56</v>
      </c>
      <c r="E253" s="17">
        <v>513.49</v>
      </c>
      <c r="F253" s="84" t="s">
        <v>90</v>
      </c>
      <c r="G253" s="35" t="s">
        <v>91</v>
      </c>
      <c r="H253" s="36">
        <v>10</v>
      </c>
      <c r="I253" s="17">
        <v>49.80853</v>
      </c>
      <c r="J253" s="17">
        <f>'2018年固定资产折旧表'!J253+I253</f>
        <v>448.27677</v>
      </c>
      <c r="K253" s="17">
        <f t="shared" si="6"/>
        <v>65.21323</v>
      </c>
      <c r="L253" s="72">
        <v>0.03</v>
      </c>
      <c r="M253" s="17">
        <f t="shared" si="7"/>
        <v>15.4047</v>
      </c>
      <c r="N253" s="17" t="s">
        <v>92</v>
      </c>
    </row>
    <row r="254" spans="1:14">
      <c r="A254" s="13" t="s">
        <v>541</v>
      </c>
      <c r="B254" s="27" t="s">
        <v>542</v>
      </c>
      <c r="C254" s="29" t="s">
        <v>2</v>
      </c>
      <c r="D254" s="16" t="s">
        <v>56</v>
      </c>
      <c r="E254" s="17">
        <v>56.85</v>
      </c>
      <c r="F254" s="84" t="s">
        <v>90</v>
      </c>
      <c r="G254" s="35" t="s">
        <v>91</v>
      </c>
      <c r="H254" s="36">
        <v>10</v>
      </c>
      <c r="I254" s="17">
        <v>5.51445</v>
      </c>
      <c r="J254" s="17">
        <f>'2018年固定资产折旧表'!J254+I254</f>
        <v>49.63005</v>
      </c>
      <c r="K254" s="17">
        <f t="shared" si="6"/>
        <v>7.21995</v>
      </c>
      <c r="L254" s="72">
        <v>0.03</v>
      </c>
      <c r="M254" s="17">
        <f t="shared" si="7"/>
        <v>1.7055</v>
      </c>
      <c r="N254" s="17" t="s">
        <v>92</v>
      </c>
    </row>
    <row r="255" spans="1:14">
      <c r="A255" s="13" t="s">
        <v>543</v>
      </c>
      <c r="B255" s="27" t="s">
        <v>544</v>
      </c>
      <c r="C255" s="29" t="s">
        <v>2</v>
      </c>
      <c r="D255" s="16" t="s">
        <v>56</v>
      </c>
      <c r="E255" s="17">
        <v>199.57</v>
      </c>
      <c r="F255" s="84" t="s">
        <v>90</v>
      </c>
      <c r="G255" s="35" t="s">
        <v>91</v>
      </c>
      <c r="H255" s="36">
        <v>10</v>
      </c>
      <c r="I255" s="17">
        <v>19.35829</v>
      </c>
      <c r="J255" s="17">
        <f>'2018年固定资产折旧表'!J255+I255</f>
        <v>174.22461</v>
      </c>
      <c r="K255" s="17">
        <f t="shared" si="6"/>
        <v>25.34539</v>
      </c>
      <c r="L255" s="72">
        <v>0.03</v>
      </c>
      <c r="M255" s="17">
        <f t="shared" si="7"/>
        <v>5.9871</v>
      </c>
      <c r="N255" s="17" t="s">
        <v>92</v>
      </c>
    </row>
    <row r="256" spans="1:14">
      <c r="A256" s="13" t="s">
        <v>545</v>
      </c>
      <c r="B256" s="27" t="s">
        <v>512</v>
      </c>
      <c r="C256" s="29" t="s">
        <v>2</v>
      </c>
      <c r="D256" s="16" t="s">
        <v>56</v>
      </c>
      <c r="E256" s="17">
        <v>116.65</v>
      </c>
      <c r="F256" s="84" t="s">
        <v>90</v>
      </c>
      <c r="G256" s="35" t="s">
        <v>91</v>
      </c>
      <c r="H256" s="36">
        <v>10</v>
      </c>
      <c r="I256" s="17">
        <v>11.31505</v>
      </c>
      <c r="J256" s="17">
        <f>'2018年固定资产折旧表'!J256+I256</f>
        <v>101.83545</v>
      </c>
      <c r="K256" s="17">
        <f t="shared" si="6"/>
        <v>14.81455</v>
      </c>
      <c r="L256" s="72">
        <v>0.03</v>
      </c>
      <c r="M256" s="17">
        <f t="shared" si="7"/>
        <v>3.4995</v>
      </c>
      <c r="N256" s="17" t="s">
        <v>92</v>
      </c>
    </row>
    <row r="257" spans="1:14">
      <c r="A257" s="13" t="s">
        <v>546</v>
      </c>
      <c r="B257" s="27" t="s">
        <v>547</v>
      </c>
      <c r="C257" s="29" t="s">
        <v>2</v>
      </c>
      <c r="D257" s="16" t="s">
        <v>56</v>
      </c>
      <c r="E257" s="17">
        <v>482.08</v>
      </c>
      <c r="F257" s="84" t="s">
        <v>90</v>
      </c>
      <c r="G257" s="35" t="s">
        <v>91</v>
      </c>
      <c r="H257" s="36">
        <v>10</v>
      </c>
      <c r="I257" s="17">
        <v>46.76176</v>
      </c>
      <c r="J257" s="17">
        <f>'2018年固定资产折旧表'!J257+I257</f>
        <v>420.85584</v>
      </c>
      <c r="K257" s="17">
        <f t="shared" si="6"/>
        <v>61.22416</v>
      </c>
      <c r="L257" s="72">
        <v>0.03</v>
      </c>
      <c r="M257" s="17">
        <f t="shared" si="7"/>
        <v>14.4624</v>
      </c>
      <c r="N257" s="17" t="s">
        <v>92</v>
      </c>
    </row>
    <row r="258" spans="1:14">
      <c r="A258" s="13" t="s">
        <v>548</v>
      </c>
      <c r="B258" s="27" t="s">
        <v>214</v>
      </c>
      <c r="C258" s="29" t="s">
        <v>2</v>
      </c>
      <c r="D258" s="16" t="s">
        <v>56</v>
      </c>
      <c r="E258" s="17">
        <v>90.62</v>
      </c>
      <c r="F258" s="84" t="s">
        <v>90</v>
      </c>
      <c r="G258" s="35" t="s">
        <v>91</v>
      </c>
      <c r="H258" s="36">
        <v>10</v>
      </c>
      <c r="I258" s="17">
        <v>8.79014</v>
      </c>
      <c r="J258" s="17">
        <f>'2018年固定资产折旧表'!J258+I258</f>
        <v>79.11126</v>
      </c>
      <c r="K258" s="17">
        <f t="shared" si="6"/>
        <v>11.50874</v>
      </c>
      <c r="L258" s="72">
        <v>0.03</v>
      </c>
      <c r="M258" s="17">
        <f t="shared" si="7"/>
        <v>2.7186</v>
      </c>
      <c r="N258" s="17" t="s">
        <v>92</v>
      </c>
    </row>
    <row r="259" spans="1:14">
      <c r="A259" s="13" t="s">
        <v>549</v>
      </c>
      <c r="B259" s="27" t="s">
        <v>550</v>
      </c>
      <c r="C259" s="29" t="s">
        <v>2</v>
      </c>
      <c r="D259" s="16" t="s">
        <v>56</v>
      </c>
      <c r="E259" s="17">
        <v>197.19</v>
      </c>
      <c r="F259" s="84" t="s">
        <v>90</v>
      </c>
      <c r="G259" s="35" t="s">
        <v>91</v>
      </c>
      <c r="H259" s="36">
        <v>10</v>
      </c>
      <c r="I259" s="17">
        <v>19.12743</v>
      </c>
      <c r="J259" s="17">
        <f>'2018年固定资产折旧表'!J259+I259</f>
        <v>172.14687</v>
      </c>
      <c r="K259" s="17">
        <f t="shared" si="6"/>
        <v>25.04313</v>
      </c>
      <c r="L259" s="72">
        <v>0.03</v>
      </c>
      <c r="M259" s="17">
        <f t="shared" si="7"/>
        <v>5.9157</v>
      </c>
      <c r="N259" s="17" t="s">
        <v>92</v>
      </c>
    </row>
    <row r="260" spans="1:14">
      <c r="A260" s="13" t="s">
        <v>551</v>
      </c>
      <c r="B260" s="27" t="s">
        <v>552</v>
      </c>
      <c r="C260" s="29" t="s">
        <v>2</v>
      </c>
      <c r="D260" s="16" t="s">
        <v>56</v>
      </c>
      <c r="E260" s="17">
        <v>93.59</v>
      </c>
      <c r="F260" s="84" t="s">
        <v>90</v>
      </c>
      <c r="G260" s="35" t="s">
        <v>91</v>
      </c>
      <c r="H260" s="36">
        <v>10</v>
      </c>
      <c r="I260" s="17">
        <v>9.07823</v>
      </c>
      <c r="J260" s="17">
        <f>'2018年固定资产折旧表'!J260+I260</f>
        <v>81.70407</v>
      </c>
      <c r="K260" s="17">
        <f t="shared" si="6"/>
        <v>11.88593</v>
      </c>
      <c r="L260" s="72">
        <v>0.03</v>
      </c>
      <c r="M260" s="17">
        <f t="shared" si="7"/>
        <v>2.8077</v>
      </c>
      <c r="N260" s="17" t="s">
        <v>92</v>
      </c>
    </row>
    <row r="261" spans="1:14">
      <c r="A261" s="13" t="s">
        <v>553</v>
      </c>
      <c r="B261" s="27" t="s">
        <v>554</v>
      </c>
      <c r="C261" s="29" t="s">
        <v>2</v>
      </c>
      <c r="D261" s="16" t="s">
        <v>56</v>
      </c>
      <c r="E261" s="17">
        <v>167.04</v>
      </c>
      <c r="F261" s="84" t="s">
        <v>90</v>
      </c>
      <c r="G261" s="35" t="s">
        <v>91</v>
      </c>
      <c r="H261" s="36">
        <v>10</v>
      </c>
      <c r="I261" s="17">
        <v>16.20288</v>
      </c>
      <c r="J261" s="17">
        <f>'2018年固定资产折旧表'!J261+I261</f>
        <v>145.82592</v>
      </c>
      <c r="K261" s="17">
        <f t="shared" ref="K261:K324" si="8">E261-J261</f>
        <v>21.21408</v>
      </c>
      <c r="L261" s="72">
        <v>0.03</v>
      </c>
      <c r="M261" s="17">
        <f t="shared" ref="M261:M324" si="9">E261*L261</f>
        <v>5.0112</v>
      </c>
      <c r="N261" s="17" t="s">
        <v>92</v>
      </c>
    </row>
    <row r="262" spans="1:14">
      <c r="A262" s="13" t="s">
        <v>555</v>
      </c>
      <c r="B262" s="27" t="s">
        <v>556</v>
      </c>
      <c r="C262" s="29" t="s">
        <v>2</v>
      </c>
      <c r="D262" s="16" t="s">
        <v>56</v>
      </c>
      <c r="E262" s="17">
        <v>555.66</v>
      </c>
      <c r="F262" s="84" t="s">
        <v>90</v>
      </c>
      <c r="G262" s="35" t="s">
        <v>91</v>
      </c>
      <c r="H262" s="36">
        <v>10</v>
      </c>
      <c r="I262" s="17">
        <v>53.89902</v>
      </c>
      <c r="J262" s="17">
        <f>'2018年固定资产折旧表'!J262+I262</f>
        <v>485.09118</v>
      </c>
      <c r="K262" s="17">
        <f t="shared" si="8"/>
        <v>70.56882</v>
      </c>
      <c r="L262" s="72">
        <v>0.03</v>
      </c>
      <c r="M262" s="17">
        <f t="shared" si="9"/>
        <v>16.6698</v>
      </c>
      <c r="N262" s="17" t="s">
        <v>92</v>
      </c>
    </row>
    <row r="263" spans="1:14">
      <c r="A263" s="13" t="s">
        <v>557</v>
      </c>
      <c r="B263" s="27" t="s">
        <v>558</v>
      </c>
      <c r="C263" s="29" t="s">
        <v>2</v>
      </c>
      <c r="D263" s="16" t="s">
        <v>56</v>
      </c>
      <c r="E263" s="17">
        <v>156.6</v>
      </c>
      <c r="F263" s="84" t="s">
        <v>90</v>
      </c>
      <c r="G263" s="35" t="s">
        <v>91</v>
      </c>
      <c r="H263" s="36">
        <v>10</v>
      </c>
      <c r="I263" s="17">
        <v>15.1902</v>
      </c>
      <c r="J263" s="17">
        <f>'2018年固定资产折旧表'!J263+I263</f>
        <v>136.7118</v>
      </c>
      <c r="K263" s="17">
        <f t="shared" si="8"/>
        <v>19.8882</v>
      </c>
      <c r="L263" s="72">
        <v>0.03</v>
      </c>
      <c r="M263" s="17">
        <f t="shared" si="9"/>
        <v>4.698</v>
      </c>
      <c r="N263" s="17" t="s">
        <v>92</v>
      </c>
    </row>
    <row r="264" spans="1:14">
      <c r="A264" s="13" t="s">
        <v>559</v>
      </c>
      <c r="B264" s="27" t="s">
        <v>222</v>
      </c>
      <c r="C264" s="29" t="s">
        <v>2</v>
      </c>
      <c r="D264" s="16" t="s">
        <v>56</v>
      </c>
      <c r="E264" s="17">
        <v>52.53</v>
      </c>
      <c r="F264" s="84" t="s">
        <v>90</v>
      </c>
      <c r="G264" s="35" t="s">
        <v>91</v>
      </c>
      <c r="H264" s="36">
        <v>10</v>
      </c>
      <c r="I264" s="17">
        <v>5.09541</v>
      </c>
      <c r="J264" s="17">
        <f>'2018年固定资产折旧表'!J264+I264</f>
        <v>45.85869</v>
      </c>
      <c r="K264" s="17">
        <f t="shared" si="8"/>
        <v>6.67131000000001</v>
      </c>
      <c r="L264" s="72">
        <v>0.03</v>
      </c>
      <c r="M264" s="17">
        <f t="shared" si="9"/>
        <v>1.5759</v>
      </c>
      <c r="N264" s="17" t="s">
        <v>92</v>
      </c>
    </row>
    <row r="265" spans="1:14">
      <c r="A265" s="13" t="s">
        <v>560</v>
      </c>
      <c r="B265" s="27" t="s">
        <v>224</v>
      </c>
      <c r="C265" s="29" t="s">
        <v>2</v>
      </c>
      <c r="D265" s="16" t="s">
        <v>56</v>
      </c>
      <c r="E265" s="17">
        <v>150.48</v>
      </c>
      <c r="F265" s="84" t="s">
        <v>90</v>
      </c>
      <c r="G265" s="35" t="s">
        <v>91</v>
      </c>
      <c r="H265" s="36">
        <v>10</v>
      </c>
      <c r="I265" s="17">
        <v>14.59656</v>
      </c>
      <c r="J265" s="17">
        <f>'2018年固定资产折旧表'!J265+I265</f>
        <v>131.36904</v>
      </c>
      <c r="K265" s="17">
        <f t="shared" si="8"/>
        <v>19.11096</v>
      </c>
      <c r="L265" s="72">
        <v>0.03</v>
      </c>
      <c r="M265" s="17">
        <f t="shared" si="9"/>
        <v>4.5144</v>
      </c>
      <c r="N265" s="17" t="s">
        <v>92</v>
      </c>
    </row>
    <row r="266" spans="1:14">
      <c r="A266" s="13" t="s">
        <v>561</v>
      </c>
      <c r="B266" s="27" t="s">
        <v>562</v>
      </c>
      <c r="C266" s="29" t="s">
        <v>2</v>
      </c>
      <c r="D266" s="16" t="s">
        <v>56</v>
      </c>
      <c r="E266" s="17">
        <v>301.5</v>
      </c>
      <c r="F266" s="84" t="s">
        <v>90</v>
      </c>
      <c r="G266" s="35" t="s">
        <v>91</v>
      </c>
      <c r="H266" s="36">
        <v>10</v>
      </c>
      <c r="I266" s="17">
        <v>29.2455</v>
      </c>
      <c r="J266" s="17">
        <f>'2018年固定资产折旧表'!J266+I266</f>
        <v>263.2095</v>
      </c>
      <c r="K266" s="17">
        <f t="shared" si="8"/>
        <v>38.2905</v>
      </c>
      <c r="L266" s="72">
        <v>0.03</v>
      </c>
      <c r="M266" s="17">
        <f t="shared" si="9"/>
        <v>9.045</v>
      </c>
      <c r="N266" s="17" t="s">
        <v>92</v>
      </c>
    </row>
    <row r="267" spans="1:14">
      <c r="A267" s="13" t="s">
        <v>563</v>
      </c>
      <c r="B267" s="27" t="s">
        <v>564</v>
      </c>
      <c r="C267" s="29" t="s">
        <v>2</v>
      </c>
      <c r="D267" s="16" t="s">
        <v>56</v>
      </c>
      <c r="E267" s="17">
        <v>106.28</v>
      </c>
      <c r="F267" s="84" t="s">
        <v>90</v>
      </c>
      <c r="G267" s="35" t="s">
        <v>91</v>
      </c>
      <c r="H267" s="36">
        <v>10</v>
      </c>
      <c r="I267" s="17">
        <v>10.30916</v>
      </c>
      <c r="J267" s="17">
        <f>'2018年固定资产折旧表'!J267+I267</f>
        <v>92.78244</v>
      </c>
      <c r="K267" s="17">
        <f t="shared" si="8"/>
        <v>13.49756</v>
      </c>
      <c r="L267" s="72">
        <v>0.03</v>
      </c>
      <c r="M267" s="17">
        <f t="shared" si="9"/>
        <v>3.1884</v>
      </c>
      <c r="N267" s="17" t="s">
        <v>92</v>
      </c>
    </row>
    <row r="268" spans="1:14">
      <c r="A268" s="13" t="s">
        <v>565</v>
      </c>
      <c r="B268" s="27" t="s">
        <v>234</v>
      </c>
      <c r="C268" s="29" t="s">
        <v>2</v>
      </c>
      <c r="D268" s="16" t="s">
        <v>56</v>
      </c>
      <c r="E268" s="17">
        <v>363.79</v>
      </c>
      <c r="F268" s="84" t="s">
        <v>90</v>
      </c>
      <c r="G268" s="35" t="s">
        <v>91</v>
      </c>
      <c r="H268" s="36">
        <v>10</v>
      </c>
      <c r="I268" s="17">
        <v>35.28763</v>
      </c>
      <c r="J268" s="17">
        <f>'2018年固定资产折旧表'!J268+I268</f>
        <v>317.58867</v>
      </c>
      <c r="K268" s="17">
        <f t="shared" si="8"/>
        <v>46.20133</v>
      </c>
      <c r="L268" s="72">
        <v>0.03</v>
      </c>
      <c r="M268" s="17">
        <f t="shared" si="9"/>
        <v>10.9137</v>
      </c>
      <c r="N268" s="17" t="s">
        <v>92</v>
      </c>
    </row>
    <row r="269" spans="1:14">
      <c r="A269" s="13" t="s">
        <v>566</v>
      </c>
      <c r="B269" s="27" t="s">
        <v>567</v>
      </c>
      <c r="C269" s="29" t="s">
        <v>2</v>
      </c>
      <c r="D269" s="16" t="s">
        <v>56</v>
      </c>
      <c r="E269" s="17">
        <v>199.05</v>
      </c>
      <c r="F269" s="84" t="s">
        <v>90</v>
      </c>
      <c r="G269" s="35" t="s">
        <v>91</v>
      </c>
      <c r="H269" s="36">
        <v>10</v>
      </c>
      <c r="I269" s="17">
        <v>19.30785</v>
      </c>
      <c r="J269" s="17">
        <f>'2018年固定资产折旧表'!J269+I269</f>
        <v>173.77065</v>
      </c>
      <c r="K269" s="17">
        <f t="shared" si="8"/>
        <v>25.27935</v>
      </c>
      <c r="L269" s="72">
        <v>0.03</v>
      </c>
      <c r="M269" s="17">
        <f t="shared" si="9"/>
        <v>5.9715</v>
      </c>
      <c r="N269" s="17" t="s">
        <v>92</v>
      </c>
    </row>
    <row r="270" spans="1:14">
      <c r="A270" s="13" t="s">
        <v>568</v>
      </c>
      <c r="B270" s="27" t="s">
        <v>569</v>
      </c>
      <c r="C270" s="29" t="s">
        <v>2</v>
      </c>
      <c r="D270" s="16" t="s">
        <v>56</v>
      </c>
      <c r="E270" s="17">
        <v>132.39</v>
      </c>
      <c r="F270" s="84" t="s">
        <v>90</v>
      </c>
      <c r="G270" s="35" t="s">
        <v>91</v>
      </c>
      <c r="H270" s="36">
        <v>10</v>
      </c>
      <c r="I270" s="17">
        <v>12.84183</v>
      </c>
      <c r="J270" s="17">
        <f>'2018年固定资产折旧表'!J270+I270</f>
        <v>115.57647</v>
      </c>
      <c r="K270" s="17">
        <f t="shared" si="8"/>
        <v>16.81353</v>
      </c>
      <c r="L270" s="72">
        <v>0.03</v>
      </c>
      <c r="M270" s="17">
        <f t="shared" si="9"/>
        <v>3.9717</v>
      </c>
      <c r="N270" s="17" t="s">
        <v>92</v>
      </c>
    </row>
    <row r="271" spans="1:14">
      <c r="A271" s="13" t="s">
        <v>570</v>
      </c>
      <c r="B271" s="27" t="s">
        <v>236</v>
      </c>
      <c r="C271" s="29" t="s">
        <v>2</v>
      </c>
      <c r="D271" s="16" t="s">
        <v>56</v>
      </c>
      <c r="E271" s="17">
        <v>30.73</v>
      </c>
      <c r="F271" s="84" t="s">
        <v>90</v>
      </c>
      <c r="G271" s="35" t="s">
        <v>91</v>
      </c>
      <c r="H271" s="36">
        <v>10</v>
      </c>
      <c r="I271" s="17">
        <v>2.98081</v>
      </c>
      <c r="J271" s="17">
        <f>'2018年固定资产折旧表'!J271+I271</f>
        <v>26.82729</v>
      </c>
      <c r="K271" s="17">
        <f t="shared" si="8"/>
        <v>3.90271</v>
      </c>
      <c r="L271" s="72">
        <v>0.03</v>
      </c>
      <c r="M271" s="17">
        <f t="shared" si="9"/>
        <v>0.9219</v>
      </c>
      <c r="N271" s="17" t="s">
        <v>92</v>
      </c>
    </row>
    <row r="272" spans="1:14">
      <c r="A272" s="13" t="s">
        <v>571</v>
      </c>
      <c r="B272" s="27" t="s">
        <v>238</v>
      </c>
      <c r="C272" s="29" t="s">
        <v>2</v>
      </c>
      <c r="D272" s="16" t="s">
        <v>56</v>
      </c>
      <c r="E272" s="17">
        <v>65.62</v>
      </c>
      <c r="F272" s="84" t="s">
        <v>90</v>
      </c>
      <c r="G272" s="35" t="s">
        <v>91</v>
      </c>
      <c r="H272" s="36">
        <v>10</v>
      </c>
      <c r="I272" s="17">
        <v>6.36514</v>
      </c>
      <c r="J272" s="17">
        <f>'2018年固定资产折旧表'!J272+I272</f>
        <v>57.28626</v>
      </c>
      <c r="K272" s="17">
        <f t="shared" si="8"/>
        <v>8.33374000000001</v>
      </c>
      <c r="L272" s="72">
        <v>0.03</v>
      </c>
      <c r="M272" s="17">
        <f t="shared" si="9"/>
        <v>1.9686</v>
      </c>
      <c r="N272" s="17" t="s">
        <v>92</v>
      </c>
    </row>
    <row r="273" spans="1:14">
      <c r="A273" s="13" t="s">
        <v>572</v>
      </c>
      <c r="B273" s="27" t="s">
        <v>258</v>
      </c>
      <c r="C273" s="29" t="s">
        <v>2</v>
      </c>
      <c r="D273" s="16" t="s">
        <v>56</v>
      </c>
      <c r="E273" s="17">
        <v>137.48</v>
      </c>
      <c r="F273" s="84" t="s">
        <v>90</v>
      </c>
      <c r="G273" s="35" t="s">
        <v>91</v>
      </c>
      <c r="H273" s="36">
        <v>10</v>
      </c>
      <c r="I273" s="17">
        <v>13.33556</v>
      </c>
      <c r="J273" s="17">
        <f>'2018年固定资产折旧表'!J273+I273</f>
        <v>120.02004</v>
      </c>
      <c r="K273" s="17">
        <f t="shared" si="8"/>
        <v>17.45996</v>
      </c>
      <c r="L273" s="72">
        <v>0.03</v>
      </c>
      <c r="M273" s="17">
        <f t="shared" si="9"/>
        <v>4.1244</v>
      </c>
      <c r="N273" s="17" t="s">
        <v>92</v>
      </c>
    </row>
    <row r="274" spans="1:14">
      <c r="A274" s="13" t="s">
        <v>573</v>
      </c>
      <c r="B274" s="27" t="s">
        <v>260</v>
      </c>
      <c r="C274" s="29" t="s">
        <v>2</v>
      </c>
      <c r="D274" s="16" t="s">
        <v>56</v>
      </c>
      <c r="E274" s="17">
        <v>1953.6</v>
      </c>
      <c r="F274" s="84" t="s">
        <v>90</v>
      </c>
      <c r="G274" s="35" t="s">
        <v>91</v>
      </c>
      <c r="H274" s="36">
        <v>10</v>
      </c>
      <c r="I274" s="17">
        <v>189.4992</v>
      </c>
      <c r="J274" s="17">
        <f>'2018年固定资产折旧表'!J274+I274</f>
        <v>1705.4928</v>
      </c>
      <c r="K274" s="17">
        <f t="shared" si="8"/>
        <v>248.1072</v>
      </c>
      <c r="L274" s="72">
        <v>0.03</v>
      </c>
      <c r="M274" s="17">
        <f t="shared" si="9"/>
        <v>58.608</v>
      </c>
      <c r="N274" s="17" t="s">
        <v>92</v>
      </c>
    </row>
    <row r="275" spans="1:14">
      <c r="A275" s="13" t="s">
        <v>574</v>
      </c>
      <c r="B275" s="27" t="s">
        <v>262</v>
      </c>
      <c r="C275" s="29" t="s">
        <v>2</v>
      </c>
      <c r="D275" s="16" t="s">
        <v>56</v>
      </c>
      <c r="E275" s="17">
        <v>844.05</v>
      </c>
      <c r="F275" s="84" t="s">
        <v>90</v>
      </c>
      <c r="G275" s="35" t="s">
        <v>91</v>
      </c>
      <c r="H275" s="36">
        <v>10</v>
      </c>
      <c r="I275" s="17">
        <v>81.87285</v>
      </c>
      <c r="J275" s="17">
        <f>'2018年固定资产折旧表'!J275+I275</f>
        <v>736.85565</v>
      </c>
      <c r="K275" s="17">
        <f t="shared" si="8"/>
        <v>107.19435</v>
      </c>
      <c r="L275" s="72">
        <v>0.03</v>
      </c>
      <c r="M275" s="17">
        <f t="shared" si="9"/>
        <v>25.3215</v>
      </c>
      <c r="N275" s="17" t="s">
        <v>92</v>
      </c>
    </row>
    <row r="276" spans="1:14">
      <c r="A276" s="13" t="s">
        <v>575</v>
      </c>
      <c r="B276" s="27" t="s">
        <v>576</v>
      </c>
      <c r="C276" s="29" t="s">
        <v>2</v>
      </c>
      <c r="D276" s="16" t="s">
        <v>58</v>
      </c>
      <c r="E276" s="17">
        <v>11214.72</v>
      </c>
      <c r="F276" s="84" t="s">
        <v>90</v>
      </c>
      <c r="G276" s="35" t="s">
        <v>91</v>
      </c>
      <c r="H276" s="36">
        <v>10</v>
      </c>
      <c r="I276" s="17">
        <v>1087.82784</v>
      </c>
      <c r="J276" s="17">
        <f>'2018年固定资产折旧表'!J276+I276</f>
        <v>9790.45056</v>
      </c>
      <c r="K276" s="17">
        <f t="shared" si="8"/>
        <v>1424.26944</v>
      </c>
      <c r="L276" s="72">
        <v>0.03</v>
      </c>
      <c r="M276" s="17">
        <f t="shared" si="9"/>
        <v>336.4416</v>
      </c>
      <c r="N276" s="17" t="s">
        <v>92</v>
      </c>
    </row>
    <row r="277" spans="1:14">
      <c r="A277" s="13" t="s">
        <v>577</v>
      </c>
      <c r="B277" s="27" t="s">
        <v>578</v>
      </c>
      <c r="C277" s="29" t="s">
        <v>2</v>
      </c>
      <c r="D277" s="16" t="s">
        <v>58</v>
      </c>
      <c r="E277" s="17">
        <v>2707.2</v>
      </c>
      <c r="F277" s="84" t="s">
        <v>90</v>
      </c>
      <c r="G277" s="35" t="s">
        <v>91</v>
      </c>
      <c r="H277" s="36">
        <v>10</v>
      </c>
      <c r="I277" s="17">
        <v>262.5984</v>
      </c>
      <c r="J277" s="17">
        <f>'2018年固定资产折旧表'!J277+I277</f>
        <v>2363.3856</v>
      </c>
      <c r="K277" s="17">
        <f t="shared" si="8"/>
        <v>343.8144</v>
      </c>
      <c r="L277" s="72">
        <v>0.03</v>
      </c>
      <c r="M277" s="17">
        <f t="shared" si="9"/>
        <v>81.216</v>
      </c>
      <c r="N277" s="17" t="s">
        <v>92</v>
      </c>
    </row>
    <row r="278" spans="1:14">
      <c r="A278" s="13" t="s">
        <v>579</v>
      </c>
      <c r="B278" s="27" t="s">
        <v>580</v>
      </c>
      <c r="C278" s="29" t="s">
        <v>2</v>
      </c>
      <c r="D278" s="16" t="s">
        <v>58</v>
      </c>
      <c r="E278" s="17">
        <v>16699.82</v>
      </c>
      <c r="F278" s="84" t="s">
        <v>90</v>
      </c>
      <c r="G278" s="35" t="s">
        <v>91</v>
      </c>
      <c r="H278" s="36">
        <v>10</v>
      </c>
      <c r="I278" s="17">
        <v>1619.88254</v>
      </c>
      <c r="J278" s="17">
        <f>'2018年固定资产折旧表'!J278+I278</f>
        <v>14578.94286</v>
      </c>
      <c r="K278" s="17">
        <f t="shared" si="8"/>
        <v>2120.87714</v>
      </c>
      <c r="L278" s="72">
        <v>0.03</v>
      </c>
      <c r="M278" s="17">
        <f t="shared" si="9"/>
        <v>500.9946</v>
      </c>
      <c r="N278" s="17" t="s">
        <v>92</v>
      </c>
    </row>
    <row r="279" spans="1:14">
      <c r="A279" s="13" t="s">
        <v>581</v>
      </c>
      <c r="B279" s="27" t="s">
        <v>147</v>
      </c>
      <c r="C279" s="29" t="s">
        <v>2</v>
      </c>
      <c r="D279" s="16" t="s">
        <v>58</v>
      </c>
      <c r="E279" s="17">
        <v>5299.04</v>
      </c>
      <c r="F279" s="84" t="s">
        <v>90</v>
      </c>
      <c r="G279" s="35" t="s">
        <v>91</v>
      </c>
      <c r="H279" s="36">
        <v>10</v>
      </c>
      <c r="I279" s="17">
        <v>514.00688</v>
      </c>
      <c r="J279" s="17">
        <f>'2018年固定资产折旧表'!J279+I279</f>
        <v>4626.06192</v>
      </c>
      <c r="K279" s="17">
        <f t="shared" si="8"/>
        <v>672.97808</v>
      </c>
      <c r="L279" s="72">
        <v>0.03</v>
      </c>
      <c r="M279" s="17">
        <f t="shared" si="9"/>
        <v>158.9712</v>
      </c>
      <c r="N279" s="17" t="s">
        <v>92</v>
      </c>
    </row>
    <row r="280" spans="1:14">
      <c r="A280" s="13" t="s">
        <v>582</v>
      </c>
      <c r="B280" s="27" t="s">
        <v>200</v>
      </c>
      <c r="C280" s="29" t="s">
        <v>2</v>
      </c>
      <c r="D280" s="16" t="s">
        <v>58</v>
      </c>
      <c r="E280" s="17">
        <v>12623.96</v>
      </c>
      <c r="F280" s="84" t="s">
        <v>90</v>
      </c>
      <c r="G280" s="35" t="s">
        <v>91</v>
      </c>
      <c r="H280" s="36">
        <v>10</v>
      </c>
      <c r="I280" s="17">
        <v>1224.52412</v>
      </c>
      <c r="J280" s="17">
        <f>'2018年固定资产折旧表'!J280+I280</f>
        <v>11020.71708</v>
      </c>
      <c r="K280" s="17">
        <f t="shared" si="8"/>
        <v>1603.24292</v>
      </c>
      <c r="L280" s="72">
        <v>0.03</v>
      </c>
      <c r="M280" s="17">
        <f t="shared" si="9"/>
        <v>378.7188</v>
      </c>
      <c r="N280" s="17" t="s">
        <v>92</v>
      </c>
    </row>
    <row r="281" spans="1:14">
      <c r="A281" s="13" t="s">
        <v>583</v>
      </c>
      <c r="B281" s="27" t="s">
        <v>584</v>
      </c>
      <c r="C281" s="29" t="s">
        <v>2</v>
      </c>
      <c r="D281" s="16" t="s">
        <v>58</v>
      </c>
      <c r="E281" s="17">
        <v>6042.17</v>
      </c>
      <c r="F281" s="84" t="s">
        <v>90</v>
      </c>
      <c r="G281" s="35" t="s">
        <v>91</v>
      </c>
      <c r="H281" s="36">
        <v>10</v>
      </c>
      <c r="I281" s="17">
        <v>586.09049</v>
      </c>
      <c r="J281" s="17">
        <f>'2018年固定资产折旧表'!J281+I281</f>
        <v>5274.81441</v>
      </c>
      <c r="K281" s="17">
        <f t="shared" si="8"/>
        <v>767.355590000002</v>
      </c>
      <c r="L281" s="72">
        <v>0.03</v>
      </c>
      <c r="M281" s="17">
        <f t="shared" si="9"/>
        <v>181.2651</v>
      </c>
      <c r="N281" s="17" t="s">
        <v>92</v>
      </c>
    </row>
    <row r="282" spans="1:14">
      <c r="A282" s="13" t="s">
        <v>585</v>
      </c>
      <c r="B282" s="27" t="s">
        <v>586</v>
      </c>
      <c r="C282" s="29" t="s">
        <v>2</v>
      </c>
      <c r="D282" s="16" t="s">
        <v>58</v>
      </c>
      <c r="E282" s="17">
        <v>856.06</v>
      </c>
      <c r="F282" s="84" t="s">
        <v>90</v>
      </c>
      <c r="G282" s="35" t="s">
        <v>91</v>
      </c>
      <c r="H282" s="36">
        <v>10</v>
      </c>
      <c r="I282" s="17">
        <v>83.03782</v>
      </c>
      <c r="J282" s="17">
        <f>'2018年固定资产折旧表'!J282+I282</f>
        <v>747.34038</v>
      </c>
      <c r="K282" s="17">
        <f t="shared" si="8"/>
        <v>108.71962</v>
      </c>
      <c r="L282" s="72">
        <v>0.03</v>
      </c>
      <c r="M282" s="17">
        <f t="shared" si="9"/>
        <v>25.6818</v>
      </c>
      <c r="N282" s="17" t="s">
        <v>92</v>
      </c>
    </row>
    <row r="283" spans="1:14">
      <c r="A283" s="13" t="s">
        <v>587</v>
      </c>
      <c r="B283" s="27" t="s">
        <v>588</v>
      </c>
      <c r="C283" s="29" t="s">
        <v>2</v>
      </c>
      <c r="D283" s="16" t="s">
        <v>58</v>
      </c>
      <c r="E283" s="17">
        <v>36961.68</v>
      </c>
      <c r="F283" s="84" t="s">
        <v>90</v>
      </c>
      <c r="G283" s="35" t="s">
        <v>91</v>
      </c>
      <c r="H283" s="36">
        <v>10</v>
      </c>
      <c r="I283" s="17">
        <v>3585.28296</v>
      </c>
      <c r="J283" s="17">
        <f>'2018年固定资产折旧表'!J283+I283</f>
        <v>32267.54664</v>
      </c>
      <c r="K283" s="17">
        <f t="shared" si="8"/>
        <v>4694.13336</v>
      </c>
      <c r="L283" s="72">
        <v>0.03</v>
      </c>
      <c r="M283" s="17">
        <f t="shared" si="9"/>
        <v>1108.8504</v>
      </c>
      <c r="N283" s="17" t="s">
        <v>92</v>
      </c>
    </row>
    <row r="284" spans="1:14">
      <c r="A284" s="13" t="s">
        <v>589</v>
      </c>
      <c r="B284" s="27" t="s">
        <v>590</v>
      </c>
      <c r="C284" s="29" t="s">
        <v>2</v>
      </c>
      <c r="D284" s="16" t="s">
        <v>59</v>
      </c>
      <c r="E284" s="17">
        <v>7594.82</v>
      </c>
      <c r="F284" s="84" t="s">
        <v>90</v>
      </c>
      <c r="G284" s="35" t="s">
        <v>91</v>
      </c>
      <c r="H284" s="36">
        <v>10</v>
      </c>
      <c r="I284" s="17">
        <v>736.69754</v>
      </c>
      <c r="J284" s="17">
        <f>'2018年固定资产折旧表'!J284+I284</f>
        <v>6630.27786</v>
      </c>
      <c r="K284" s="17">
        <f t="shared" si="8"/>
        <v>964.54214</v>
      </c>
      <c r="L284" s="72">
        <v>0.03</v>
      </c>
      <c r="M284" s="17">
        <f t="shared" si="9"/>
        <v>227.8446</v>
      </c>
      <c r="N284" s="17" t="s">
        <v>92</v>
      </c>
    </row>
    <row r="285" spans="1:14">
      <c r="A285" s="13" t="s">
        <v>591</v>
      </c>
      <c r="B285" s="27" t="s">
        <v>340</v>
      </c>
      <c r="C285" s="29" t="s">
        <v>2</v>
      </c>
      <c r="D285" s="16" t="s">
        <v>59</v>
      </c>
      <c r="E285" s="17">
        <v>1823.36</v>
      </c>
      <c r="F285" s="84" t="s">
        <v>90</v>
      </c>
      <c r="G285" s="35" t="s">
        <v>91</v>
      </c>
      <c r="H285" s="36">
        <v>10</v>
      </c>
      <c r="I285" s="17">
        <v>176.86592</v>
      </c>
      <c r="J285" s="17">
        <f>'2018年固定资产折旧表'!J285+I285</f>
        <v>1591.79328</v>
      </c>
      <c r="K285" s="17">
        <f t="shared" si="8"/>
        <v>231.56672</v>
      </c>
      <c r="L285" s="72">
        <v>0.03</v>
      </c>
      <c r="M285" s="17">
        <f t="shared" si="9"/>
        <v>54.7008</v>
      </c>
      <c r="N285" s="17" t="s">
        <v>92</v>
      </c>
    </row>
    <row r="286" spans="1:14">
      <c r="A286" s="13" t="s">
        <v>592</v>
      </c>
      <c r="B286" s="27" t="s">
        <v>355</v>
      </c>
      <c r="C286" s="29" t="s">
        <v>2</v>
      </c>
      <c r="D286" s="16" t="s">
        <v>59</v>
      </c>
      <c r="E286" s="17">
        <v>254.04</v>
      </c>
      <c r="F286" s="84" t="s">
        <v>90</v>
      </c>
      <c r="G286" s="35" t="s">
        <v>91</v>
      </c>
      <c r="H286" s="36">
        <v>10</v>
      </c>
      <c r="I286" s="17">
        <v>24.64188</v>
      </c>
      <c r="J286" s="17">
        <f>'2018年固定资产折旧表'!J286+I286</f>
        <v>221.77692</v>
      </c>
      <c r="K286" s="17">
        <f t="shared" si="8"/>
        <v>32.2630800000001</v>
      </c>
      <c r="L286" s="72">
        <v>0.03</v>
      </c>
      <c r="M286" s="17">
        <f t="shared" si="9"/>
        <v>7.6212</v>
      </c>
      <c r="N286" s="17" t="s">
        <v>92</v>
      </c>
    </row>
    <row r="287" spans="1:14">
      <c r="A287" s="13" t="s">
        <v>593</v>
      </c>
      <c r="B287" s="27" t="s">
        <v>594</v>
      </c>
      <c r="C287" s="29" t="s">
        <v>2</v>
      </c>
      <c r="D287" s="16" t="s">
        <v>59</v>
      </c>
      <c r="E287" s="17">
        <v>399.1</v>
      </c>
      <c r="F287" s="84" t="s">
        <v>90</v>
      </c>
      <c r="G287" s="35" t="s">
        <v>91</v>
      </c>
      <c r="H287" s="36">
        <v>10</v>
      </c>
      <c r="I287" s="17">
        <v>38.7127</v>
      </c>
      <c r="J287" s="17">
        <f>'2018年固定资产折旧表'!J287+I287</f>
        <v>348.4143</v>
      </c>
      <c r="K287" s="17">
        <f t="shared" si="8"/>
        <v>50.6857000000001</v>
      </c>
      <c r="L287" s="72">
        <v>0.03</v>
      </c>
      <c r="M287" s="17">
        <f t="shared" si="9"/>
        <v>11.973</v>
      </c>
      <c r="N287" s="17" t="s">
        <v>92</v>
      </c>
    </row>
    <row r="288" spans="1:14">
      <c r="A288" s="13" t="s">
        <v>595</v>
      </c>
      <c r="B288" s="27" t="s">
        <v>596</v>
      </c>
      <c r="C288" s="29" t="s">
        <v>2</v>
      </c>
      <c r="D288" s="16" t="s">
        <v>59</v>
      </c>
      <c r="E288" s="17">
        <v>6941.13</v>
      </c>
      <c r="F288" s="84" t="s">
        <v>90</v>
      </c>
      <c r="G288" s="35" t="s">
        <v>91</v>
      </c>
      <c r="H288" s="36">
        <v>10</v>
      </c>
      <c r="I288" s="17">
        <v>673.28961</v>
      </c>
      <c r="J288" s="17">
        <f>'2018年固定资产折旧表'!J288+I288</f>
        <v>6059.60649</v>
      </c>
      <c r="K288" s="17">
        <f t="shared" si="8"/>
        <v>881.52351</v>
      </c>
      <c r="L288" s="72">
        <v>0.03</v>
      </c>
      <c r="M288" s="17">
        <f t="shared" si="9"/>
        <v>208.2339</v>
      </c>
      <c r="N288" s="17" t="s">
        <v>92</v>
      </c>
    </row>
    <row r="289" spans="1:14">
      <c r="A289" s="13" t="s">
        <v>597</v>
      </c>
      <c r="B289" s="27" t="s">
        <v>598</v>
      </c>
      <c r="C289" s="29" t="s">
        <v>2</v>
      </c>
      <c r="D289" s="16" t="s">
        <v>59</v>
      </c>
      <c r="E289" s="17">
        <v>1042.84</v>
      </c>
      <c r="F289" s="84" t="s">
        <v>90</v>
      </c>
      <c r="G289" s="35" t="s">
        <v>91</v>
      </c>
      <c r="H289" s="36">
        <v>10</v>
      </c>
      <c r="I289" s="17">
        <v>101.15548</v>
      </c>
      <c r="J289" s="17">
        <f>'2018年固定资产折旧表'!J289+I289</f>
        <v>910.39932</v>
      </c>
      <c r="K289" s="17">
        <f t="shared" si="8"/>
        <v>132.44068</v>
      </c>
      <c r="L289" s="72">
        <v>0.03</v>
      </c>
      <c r="M289" s="17">
        <f t="shared" si="9"/>
        <v>31.2852</v>
      </c>
      <c r="N289" s="17" t="s">
        <v>92</v>
      </c>
    </row>
    <row r="290" spans="1:14">
      <c r="A290" s="13" t="s">
        <v>599</v>
      </c>
      <c r="B290" s="27" t="s">
        <v>600</v>
      </c>
      <c r="C290" s="29" t="s">
        <v>2</v>
      </c>
      <c r="D290" s="16" t="s">
        <v>59</v>
      </c>
      <c r="E290" s="17">
        <v>3445.86</v>
      </c>
      <c r="F290" s="84" t="s">
        <v>90</v>
      </c>
      <c r="G290" s="35" t="s">
        <v>91</v>
      </c>
      <c r="H290" s="36">
        <v>10</v>
      </c>
      <c r="I290" s="17">
        <v>334.24842</v>
      </c>
      <c r="J290" s="17">
        <f>'2018年固定资产折旧表'!J290+I290</f>
        <v>3008.23578</v>
      </c>
      <c r="K290" s="17">
        <f t="shared" si="8"/>
        <v>437.62422</v>
      </c>
      <c r="L290" s="72">
        <v>0.03</v>
      </c>
      <c r="M290" s="17">
        <f t="shared" si="9"/>
        <v>103.3758</v>
      </c>
      <c r="N290" s="17" t="s">
        <v>92</v>
      </c>
    </row>
    <row r="291" spans="1:14">
      <c r="A291" s="13" t="s">
        <v>601</v>
      </c>
      <c r="B291" s="27" t="s">
        <v>602</v>
      </c>
      <c r="C291" s="29" t="s">
        <v>2</v>
      </c>
      <c r="D291" s="16" t="s">
        <v>59</v>
      </c>
      <c r="E291" s="17">
        <v>6451.59</v>
      </c>
      <c r="F291" s="84" t="s">
        <v>90</v>
      </c>
      <c r="G291" s="35" t="s">
        <v>91</v>
      </c>
      <c r="H291" s="36">
        <v>10</v>
      </c>
      <c r="I291" s="17">
        <v>625.80423</v>
      </c>
      <c r="J291" s="17">
        <f>'2018年固定资产折旧表'!J291+I291</f>
        <v>5632.23807</v>
      </c>
      <c r="K291" s="17">
        <f t="shared" si="8"/>
        <v>819.351930000001</v>
      </c>
      <c r="L291" s="72">
        <v>0.03</v>
      </c>
      <c r="M291" s="17">
        <f t="shared" si="9"/>
        <v>193.5477</v>
      </c>
      <c r="N291" s="17" t="s">
        <v>92</v>
      </c>
    </row>
    <row r="292" spans="1:14">
      <c r="A292" s="13" t="s">
        <v>603</v>
      </c>
      <c r="B292" s="27" t="s">
        <v>604</v>
      </c>
      <c r="C292" s="29" t="s">
        <v>2</v>
      </c>
      <c r="D292" s="16" t="s">
        <v>50</v>
      </c>
      <c r="E292" s="17">
        <v>1102.91</v>
      </c>
      <c r="F292" s="84" t="s">
        <v>90</v>
      </c>
      <c r="G292" s="35" t="s">
        <v>91</v>
      </c>
      <c r="H292" s="36">
        <v>10</v>
      </c>
      <c r="I292" s="17">
        <v>106.98227</v>
      </c>
      <c r="J292" s="17">
        <f>'2018年固定资产折旧表'!J292+I292</f>
        <v>962.84043</v>
      </c>
      <c r="K292" s="17">
        <f t="shared" si="8"/>
        <v>140.06957</v>
      </c>
      <c r="L292" s="72">
        <v>0.03</v>
      </c>
      <c r="M292" s="17">
        <f t="shared" si="9"/>
        <v>33.0873</v>
      </c>
      <c r="N292" s="17" t="s">
        <v>92</v>
      </c>
    </row>
    <row r="293" spans="1:14">
      <c r="A293" s="13" t="s">
        <v>605</v>
      </c>
      <c r="B293" s="27" t="s">
        <v>606</v>
      </c>
      <c r="C293" s="29" t="s">
        <v>2</v>
      </c>
      <c r="D293" s="16" t="s">
        <v>50</v>
      </c>
      <c r="E293" s="17">
        <v>3247.03</v>
      </c>
      <c r="F293" s="84" t="s">
        <v>90</v>
      </c>
      <c r="G293" s="35" t="s">
        <v>91</v>
      </c>
      <c r="H293" s="36">
        <v>10</v>
      </c>
      <c r="I293" s="17">
        <v>314.96191</v>
      </c>
      <c r="J293" s="17">
        <f>'2018年固定资产折旧表'!J293+I293</f>
        <v>2834.65719</v>
      </c>
      <c r="K293" s="17">
        <f t="shared" si="8"/>
        <v>412.37281</v>
      </c>
      <c r="L293" s="72">
        <v>0.03</v>
      </c>
      <c r="M293" s="17">
        <f t="shared" si="9"/>
        <v>97.4109</v>
      </c>
      <c r="N293" s="17" t="s">
        <v>92</v>
      </c>
    </row>
    <row r="294" spans="1:14">
      <c r="A294" s="13" t="s">
        <v>607</v>
      </c>
      <c r="B294" s="27" t="s">
        <v>119</v>
      </c>
      <c r="C294" s="29" t="s">
        <v>2</v>
      </c>
      <c r="D294" s="16" t="s">
        <v>50</v>
      </c>
      <c r="E294" s="17">
        <v>14839.36</v>
      </c>
      <c r="F294" s="84" t="s">
        <v>90</v>
      </c>
      <c r="G294" s="35" t="s">
        <v>91</v>
      </c>
      <c r="H294" s="36">
        <v>10</v>
      </c>
      <c r="I294" s="17">
        <v>1439.41792</v>
      </c>
      <c r="J294" s="17">
        <f>'2018年固定资产折旧表'!J294+I294</f>
        <v>12954.76128</v>
      </c>
      <c r="K294" s="17">
        <f t="shared" si="8"/>
        <v>1884.59872</v>
      </c>
      <c r="L294" s="72">
        <v>0.03</v>
      </c>
      <c r="M294" s="17">
        <f t="shared" si="9"/>
        <v>445.1808</v>
      </c>
      <c r="N294" s="17" t="s">
        <v>92</v>
      </c>
    </row>
    <row r="295" spans="1:14">
      <c r="A295" s="13" t="s">
        <v>608</v>
      </c>
      <c r="B295" s="27" t="s">
        <v>121</v>
      </c>
      <c r="C295" s="29" t="s">
        <v>2</v>
      </c>
      <c r="D295" s="16" t="s">
        <v>50</v>
      </c>
      <c r="E295" s="17">
        <v>66732.48</v>
      </c>
      <c r="F295" s="84" t="s">
        <v>90</v>
      </c>
      <c r="G295" s="35" t="s">
        <v>91</v>
      </c>
      <c r="H295" s="36">
        <v>10</v>
      </c>
      <c r="I295" s="17">
        <v>6473.05056</v>
      </c>
      <c r="J295" s="17">
        <f>'2018年固定资产折旧表'!J295+I295</f>
        <v>58257.45504</v>
      </c>
      <c r="K295" s="17">
        <f t="shared" si="8"/>
        <v>8475.02496</v>
      </c>
      <c r="L295" s="72">
        <v>0.03</v>
      </c>
      <c r="M295" s="17">
        <f t="shared" si="9"/>
        <v>2001.9744</v>
      </c>
      <c r="N295" s="17" t="s">
        <v>92</v>
      </c>
    </row>
    <row r="296" spans="1:14">
      <c r="A296" s="13" t="s">
        <v>609</v>
      </c>
      <c r="B296" s="27" t="s">
        <v>123</v>
      </c>
      <c r="C296" s="29" t="s">
        <v>2</v>
      </c>
      <c r="D296" s="16" t="s">
        <v>50</v>
      </c>
      <c r="E296" s="17">
        <v>8576.71</v>
      </c>
      <c r="F296" s="84" t="s">
        <v>90</v>
      </c>
      <c r="G296" s="35" t="s">
        <v>91</v>
      </c>
      <c r="H296" s="36">
        <v>10</v>
      </c>
      <c r="I296" s="17">
        <v>831.94087</v>
      </c>
      <c r="J296" s="17">
        <f>'2018年固定资产折旧表'!J296+I296</f>
        <v>7487.46783</v>
      </c>
      <c r="K296" s="17">
        <f t="shared" si="8"/>
        <v>1089.24217</v>
      </c>
      <c r="L296" s="72">
        <v>0.03</v>
      </c>
      <c r="M296" s="17">
        <f t="shared" si="9"/>
        <v>257.3013</v>
      </c>
      <c r="N296" s="17" t="s">
        <v>92</v>
      </c>
    </row>
    <row r="297" spans="1:14">
      <c r="A297" s="13" t="s">
        <v>610</v>
      </c>
      <c r="B297" s="27" t="s">
        <v>125</v>
      </c>
      <c r="C297" s="29" t="s">
        <v>2</v>
      </c>
      <c r="D297" s="16" t="s">
        <v>50</v>
      </c>
      <c r="E297" s="17">
        <v>34079.75</v>
      </c>
      <c r="F297" s="84" t="s">
        <v>90</v>
      </c>
      <c r="G297" s="35" t="s">
        <v>91</v>
      </c>
      <c r="H297" s="36">
        <v>10</v>
      </c>
      <c r="I297" s="17">
        <v>3305.73575</v>
      </c>
      <c r="J297" s="17">
        <f>'2018年固定资产折旧表'!J297+I297</f>
        <v>29751.62175</v>
      </c>
      <c r="K297" s="17">
        <f t="shared" si="8"/>
        <v>4328.12825</v>
      </c>
      <c r="L297" s="72">
        <v>0.03</v>
      </c>
      <c r="M297" s="17">
        <f t="shared" si="9"/>
        <v>1022.3925</v>
      </c>
      <c r="N297" s="17" t="s">
        <v>92</v>
      </c>
    </row>
    <row r="298" spans="1:14">
      <c r="A298" s="13" t="s">
        <v>611</v>
      </c>
      <c r="B298" s="27" t="s">
        <v>127</v>
      </c>
      <c r="C298" s="29" t="s">
        <v>2</v>
      </c>
      <c r="D298" s="16" t="s">
        <v>50</v>
      </c>
      <c r="E298" s="17">
        <v>16788.11</v>
      </c>
      <c r="F298" s="84" t="s">
        <v>90</v>
      </c>
      <c r="G298" s="35" t="s">
        <v>91</v>
      </c>
      <c r="H298" s="36">
        <v>10</v>
      </c>
      <c r="I298" s="17">
        <v>1628.44667</v>
      </c>
      <c r="J298" s="17">
        <f>'2018年固定资产折旧表'!J298+I298</f>
        <v>14656.02003</v>
      </c>
      <c r="K298" s="17">
        <f t="shared" si="8"/>
        <v>2132.08997</v>
      </c>
      <c r="L298" s="72">
        <v>0.03</v>
      </c>
      <c r="M298" s="17">
        <f t="shared" si="9"/>
        <v>503.6433</v>
      </c>
      <c r="N298" s="17" t="s">
        <v>92</v>
      </c>
    </row>
    <row r="299" spans="1:14">
      <c r="A299" s="13" t="s">
        <v>612</v>
      </c>
      <c r="B299" s="27" t="s">
        <v>613</v>
      </c>
      <c r="C299" s="29" t="s">
        <v>2</v>
      </c>
      <c r="D299" s="16" t="s">
        <v>24</v>
      </c>
      <c r="E299" s="17">
        <v>11591.71</v>
      </c>
      <c r="F299" s="84" t="s">
        <v>90</v>
      </c>
      <c r="G299" s="35" t="s">
        <v>91</v>
      </c>
      <c r="H299" s="36">
        <v>10</v>
      </c>
      <c r="I299" s="17">
        <v>1124.39587</v>
      </c>
      <c r="J299" s="17">
        <f>'2018年固定资产折旧表'!J299+I299</f>
        <v>10119.56283</v>
      </c>
      <c r="K299" s="17">
        <f t="shared" si="8"/>
        <v>1472.14717</v>
      </c>
      <c r="L299" s="72">
        <v>0.03</v>
      </c>
      <c r="M299" s="17">
        <f t="shared" si="9"/>
        <v>347.7513</v>
      </c>
      <c r="N299" s="17" t="s">
        <v>92</v>
      </c>
    </row>
    <row r="300" spans="1:14">
      <c r="A300" s="13" t="s">
        <v>614</v>
      </c>
      <c r="B300" s="27" t="s">
        <v>285</v>
      </c>
      <c r="C300" s="29" t="s">
        <v>2</v>
      </c>
      <c r="D300" s="16" t="s">
        <v>24</v>
      </c>
      <c r="E300" s="17">
        <v>3714.13</v>
      </c>
      <c r="F300" s="84" t="s">
        <v>90</v>
      </c>
      <c r="G300" s="35" t="s">
        <v>91</v>
      </c>
      <c r="H300" s="36">
        <v>10</v>
      </c>
      <c r="I300" s="17">
        <v>360.27061</v>
      </c>
      <c r="J300" s="17">
        <f>'2018年固定资产折旧表'!J300+I300</f>
        <v>3242.43549</v>
      </c>
      <c r="K300" s="17">
        <f t="shared" si="8"/>
        <v>471.69451</v>
      </c>
      <c r="L300" s="72">
        <v>0.03</v>
      </c>
      <c r="M300" s="17">
        <f t="shared" si="9"/>
        <v>111.4239</v>
      </c>
      <c r="N300" s="17" t="s">
        <v>92</v>
      </c>
    </row>
    <row r="301" spans="1:14">
      <c r="A301" s="13" t="s">
        <v>615</v>
      </c>
      <c r="B301" s="27" t="s">
        <v>616</v>
      </c>
      <c r="C301" s="29" t="s">
        <v>2</v>
      </c>
      <c r="D301" s="16" t="s">
        <v>24</v>
      </c>
      <c r="E301" s="17">
        <v>9441.83</v>
      </c>
      <c r="F301" s="84" t="s">
        <v>90</v>
      </c>
      <c r="G301" s="35" t="s">
        <v>91</v>
      </c>
      <c r="H301" s="36">
        <v>10</v>
      </c>
      <c r="I301" s="17">
        <v>915.85751</v>
      </c>
      <c r="J301" s="17">
        <f>'2018年固定资产折旧表'!J301+I301</f>
        <v>8242.71759</v>
      </c>
      <c r="K301" s="17">
        <f t="shared" si="8"/>
        <v>1199.11241</v>
      </c>
      <c r="L301" s="72">
        <v>0.03</v>
      </c>
      <c r="M301" s="17">
        <f t="shared" si="9"/>
        <v>283.2549</v>
      </c>
      <c r="N301" s="17" t="s">
        <v>92</v>
      </c>
    </row>
    <row r="302" spans="1:14">
      <c r="A302" s="13" t="s">
        <v>617</v>
      </c>
      <c r="B302" s="27" t="s">
        <v>618</v>
      </c>
      <c r="C302" s="29" t="s">
        <v>2</v>
      </c>
      <c r="D302" s="16" t="s">
        <v>46</v>
      </c>
      <c r="E302" s="17">
        <v>248068.32</v>
      </c>
      <c r="F302" s="84" t="s">
        <v>90</v>
      </c>
      <c r="G302" s="35" t="s">
        <v>91</v>
      </c>
      <c r="H302" s="36">
        <v>10</v>
      </c>
      <c r="I302" s="17">
        <v>24062.62704</v>
      </c>
      <c r="J302" s="17">
        <f>'2018年固定资产折旧表'!J302+I302</f>
        <v>216563.64336</v>
      </c>
      <c r="K302" s="17">
        <f t="shared" si="8"/>
        <v>31504.67664</v>
      </c>
      <c r="L302" s="72">
        <v>0.03</v>
      </c>
      <c r="M302" s="17">
        <f t="shared" si="9"/>
        <v>7442.0496</v>
      </c>
      <c r="N302" s="17" t="s">
        <v>92</v>
      </c>
    </row>
    <row r="303" spans="1:14">
      <c r="A303" s="13" t="s">
        <v>619</v>
      </c>
      <c r="B303" s="27" t="s">
        <v>494</v>
      </c>
      <c r="C303" s="29" t="s">
        <v>2</v>
      </c>
      <c r="D303" s="16" t="s">
        <v>24</v>
      </c>
      <c r="E303" s="17">
        <v>379.64</v>
      </c>
      <c r="F303" s="84" t="s">
        <v>90</v>
      </c>
      <c r="G303" s="35" t="s">
        <v>91</v>
      </c>
      <c r="H303" s="36">
        <v>10</v>
      </c>
      <c r="I303" s="17">
        <v>36.82508</v>
      </c>
      <c r="J303" s="17">
        <f>'2018年固定资产折旧表'!J303+I303</f>
        <v>331.42572</v>
      </c>
      <c r="K303" s="17">
        <f t="shared" si="8"/>
        <v>48.21428</v>
      </c>
      <c r="L303" s="72">
        <v>0.03</v>
      </c>
      <c r="M303" s="17">
        <f t="shared" si="9"/>
        <v>11.3892</v>
      </c>
      <c r="N303" s="17" t="s">
        <v>92</v>
      </c>
    </row>
    <row r="304" spans="1:14">
      <c r="A304" s="13" t="s">
        <v>620</v>
      </c>
      <c r="B304" s="27" t="s">
        <v>621</v>
      </c>
      <c r="C304" s="29" t="s">
        <v>2</v>
      </c>
      <c r="D304" s="16" t="s">
        <v>24</v>
      </c>
      <c r="E304" s="17">
        <v>268.7</v>
      </c>
      <c r="F304" s="84" t="s">
        <v>90</v>
      </c>
      <c r="G304" s="35" t="s">
        <v>91</v>
      </c>
      <c r="H304" s="36">
        <v>10</v>
      </c>
      <c r="I304" s="17">
        <v>26.0639</v>
      </c>
      <c r="J304" s="17">
        <f>'2018年固定资产折旧表'!J304+I304</f>
        <v>234.5751</v>
      </c>
      <c r="K304" s="17">
        <f t="shared" si="8"/>
        <v>34.1249</v>
      </c>
      <c r="L304" s="72">
        <v>0.03</v>
      </c>
      <c r="M304" s="17">
        <f t="shared" si="9"/>
        <v>8.061</v>
      </c>
      <c r="N304" s="17" t="s">
        <v>92</v>
      </c>
    </row>
    <row r="305" spans="1:14">
      <c r="A305" s="13" t="s">
        <v>622</v>
      </c>
      <c r="B305" s="27" t="s">
        <v>623</v>
      </c>
      <c r="C305" s="29" t="s">
        <v>2</v>
      </c>
      <c r="D305" s="16" t="s">
        <v>24</v>
      </c>
      <c r="E305" s="17">
        <v>1541.22</v>
      </c>
      <c r="F305" s="84" t="s">
        <v>90</v>
      </c>
      <c r="G305" s="35" t="s">
        <v>91</v>
      </c>
      <c r="H305" s="36">
        <v>10</v>
      </c>
      <c r="I305" s="17">
        <v>149.49834</v>
      </c>
      <c r="J305" s="17">
        <f>'2018年固定资产折旧表'!J305+I305</f>
        <v>1345.48506</v>
      </c>
      <c r="K305" s="17">
        <f t="shared" si="8"/>
        <v>195.73494</v>
      </c>
      <c r="L305" s="72">
        <v>0.03</v>
      </c>
      <c r="M305" s="17">
        <f t="shared" si="9"/>
        <v>46.2366</v>
      </c>
      <c r="N305" s="17" t="s">
        <v>92</v>
      </c>
    </row>
    <row r="306" spans="1:14">
      <c r="A306" s="13" t="s">
        <v>624</v>
      </c>
      <c r="B306" s="27" t="s">
        <v>625</v>
      </c>
      <c r="C306" s="29" t="s">
        <v>2</v>
      </c>
      <c r="D306" s="16" t="s">
        <v>24</v>
      </c>
      <c r="E306" s="17">
        <v>3820.76</v>
      </c>
      <c r="F306" s="84" t="s">
        <v>90</v>
      </c>
      <c r="G306" s="35" t="s">
        <v>91</v>
      </c>
      <c r="H306" s="36">
        <v>10</v>
      </c>
      <c r="I306" s="17">
        <v>370.61372</v>
      </c>
      <c r="J306" s="17">
        <f>'2018年固定资产折旧表'!J306+I306</f>
        <v>3335.52348</v>
      </c>
      <c r="K306" s="17">
        <f t="shared" si="8"/>
        <v>485.236520000001</v>
      </c>
      <c r="L306" s="72">
        <v>0.03</v>
      </c>
      <c r="M306" s="17">
        <f t="shared" si="9"/>
        <v>114.6228</v>
      </c>
      <c r="N306" s="17" t="s">
        <v>92</v>
      </c>
    </row>
    <row r="307" spans="1:14">
      <c r="A307" s="13" t="s">
        <v>626</v>
      </c>
      <c r="B307" s="27" t="s">
        <v>627</v>
      </c>
      <c r="C307" s="29" t="s">
        <v>2</v>
      </c>
      <c r="D307" s="16" t="s">
        <v>56</v>
      </c>
      <c r="E307" s="17">
        <v>2703.88</v>
      </c>
      <c r="F307" s="84" t="s">
        <v>90</v>
      </c>
      <c r="G307" s="35" t="s">
        <v>91</v>
      </c>
      <c r="H307" s="36">
        <v>10</v>
      </c>
      <c r="I307" s="17">
        <v>262.27636</v>
      </c>
      <c r="J307" s="17">
        <f>'2018年固定资产折旧表'!J307+I307</f>
        <v>2360.48724</v>
      </c>
      <c r="K307" s="17">
        <f t="shared" si="8"/>
        <v>343.39276</v>
      </c>
      <c r="L307" s="72">
        <v>0.03</v>
      </c>
      <c r="M307" s="17">
        <f t="shared" si="9"/>
        <v>81.1164</v>
      </c>
      <c r="N307" s="17" t="s">
        <v>92</v>
      </c>
    </row>
    <row r="308" spans="1:14">
      <c r="A308" s="13" t="s">
        <v>628</v>
      </c>
      <c r="B308" s="27" t="s">
        <v>552</v>
      </c>
      <c r="C308" s="29" t="s">
        <v>2</v>
      </c>
      <c r="D308" s="16" t="s">
        <v>56</v>
      </c>
      <c r="E308" s="17">
        <v>216.4</v>
      </c>
      <c r="F308" s="84" t="s">
        <v>90</v>
      </c>
      <c r="G308" s="35" t="s">
        <v>91</v>
      </c>
      <c r="H308" s="36">
        <v>10</v>
      </c>
      <c r="I308" s="17">
        <v>20.9908</v>
      </c>
      <c r="J308" s="17">
        <f>'2018年固定资产折旧表'!J308+I308</f>
        <v>188.9172</v>
      </c>
      <c r="K308" s="17">
        <f t="shared" si="8"/>
        <v>27.4828</v>
      </c>
      <c r="L308" s="72">
        <v>0.03</v>
      </c>
      <c r="M308" s="17">
        <f t="shared" si="9"/>
        <v>6.492</v>
      </c>
      <c r="N308" s="17" t="s">
        <v>92</v>
      </c>
    </row>
    <row r="309" spans="1:14">
      <c r="A309" s="13" t="s">
        <v>629</v>
      </c>
      <c r="B309" s="27" t="s">
        <v>630</v>
      </c>
      <c r="C309" s="29" t="s">
        <v>2</v>
      </c>
      <c r="D309" s="16" t="s">
        <v>56</v>
      </c>
      <c r="E309" s="17">
        <v>1086.98</v>
      </c>
      <c r="F309" s="84" t="s">
        <v>90</v>
      </c>
      <c r="G309" s="35" t="s">
        <v>91</v>
      </c>
      <c r="H309" s="36">
        <v>10</v>
      </c>
      <c r="I309" s="17">
        <v>105.43706</v>
      </c>
      <c r="J309" s="17">
        <f>'2018年固定资产折旧表'!J309+I309</f>
        <v>948.93354</v>
      </c>
      <c r="K309" s="17">
        <f t="shared" si="8"/>
        <v>138.04646</v>
      </c>
      <c r="L309" s="72">
        <v>0.03</v>
      </c>
      <c r="M309" s="17">
        <f t="shared" si="9"/>
        <v>32.6094</v>
      </c>
      <c r="N309" s="17" t="s">
        <v>92</v>
      </c>
    </row>
    <row r="310" spans="1:14">
      <c r="A310" s="13" t="s">
        <v>631</v>
      </c>
      <c r="B310" s="27" t="s">
        <v>632</v>
      </c>
      <c r="C310" s="29" t="s">
        <v>2</v>
      </c>
      <c r="D310" s="16" t="s">
        <v>56</v>
      </c>
      <c r="E310" s="17">
        <v>237.12</v>
      </c>
      <c r="F310" s="84" t="s">
        <v>90</v>
      </c>
      <c r="G310" s="35" t="s">
        <v>91</v>
      </c>
      <c r="H310" s="36">
        <v>10</v>
      </c>
      <c r="I310" s="17">
        <v>23.00064</v>
      </c>
      <c r="J310" s="17">
        <f>'2018年固定资产折旧表'!J310+I310</f>
        <v>207.00576</v>
      </c>
      <c r="K310" s="17">
        <f t="shared" si="8"/>
        <v>30.11424</v>
      </c>
      <c r="L310" s="72">
        <v>0.03</v>
      </c>
      <c r="M310" s="17">
        <f t="shared" si="9"/>
        <v>7.1136</v>
      </c>
      <c r="N310" s="17" t="s">
        <v>92</v>
      </c>
    </row>
    <row r="311" spans="1:14">
      <c r="A311" s="13" t="s">
        <v>633</v>
      </c>
      <c r="B311" s="27" t="s">
        <v>634</v>
      </c>
      <c r="C311" s="29" t="s">
        <v>2</v>
      </c>
      <c r="D311" s="16" t="s">
        <v>56</v>
      </c>
      <c r="E311" s="17">
        <v>527.34</v>
      </c>
      <c r="F311" s="84" t="s">
        <v>90</v>
      </c>
      <c r="G311" s="35" t="s">
        <v>91</v>
      </c>
      <c r="H311" s="36">
        <v>10</v>
      </c>
      <c r="I311" s="17">
        <v>51.15198</v>
      </c>
      <c r="J311" s="17">
        <f>'2018年固定资产折旧表'!J311+I311</f>
        <v>460.36782</v>
      </c>
      <c r="K311" s="17">
        <f t="shared" si="8"/>
        <v>66.9721800000001</v>
      </c>
      <c r="L311" s="72">
        <v>0.03</v>
      </c>
      <c r="M311" s="17">
        <f t="shared" si="9"/>
        <v>15.8202</v>
      </c>
      <c r="N311" s="17" t="s">
        <v>92</v>
      </c>
    </row>
    <row r="312" spans="1:14">
      <c r="A312" s="13" t="s">
        <v>635</v>
      </c>
      <c r="B312" s="27" t="s">
        <v>355</v>
      </c>
      <c r="C312" s="29" t="s">
        <v>2</v>
      </c>
      <c r="D312" s="16" t="s">
        <v>56</v>
      </c>
      <c r="E312" s="17">
        <v>254.04</v>
      </c>
      <c r="F312" s="84" t="s">
        <v>90</v>
      </c>
      <c r="G312" s="35" t="s">
        <v>91</v>
      </c>
      <c r="H312" s="36">
        <v>10</v>
      </c>
      <c r="I312" s="17">
        <v>24.64188</v>
      </c>
      <c r="J312" s="17">
        <f>'2018年固定资产折旧表'!J312+I312</f>
        <v>221.77692</v>
      </c>
      <c r="K312" s="17">
        <f t="shared" si="8"/>
        <v>32.2630800000001</v>
      </c>
      <c r="L312" s="72">
        <v>0.03</v>
      </c>
      <c r="M312" s="17">
        <f t="shared" si="9"/>
        <v>7.6212</v>
      </c>
      <c r="N312" s="17" t="s">
        <v>92</v>
      </c>
    </row>
    <row r="313" spans="1:14">
      <c r="A313" s="13" t="s">
        <v>636</v>
      </c>
      <c r="B313" s="27" t="s">
        <v>637</v>
      </c>
      <c r="C313" s="29" t="s">
        <v>2</v>
      </c>
      <c r="D313" s="16" t="s">
        <v>56</v>
      </c>
      <c r="E313" s="17">
        <v>187.44</v>
      </c>
      <c r="F313" s="84" t="s">
        <v>90</v>
      </c>
      <c r="G313" s="35" t="s">
        <v>91</v>
      </c>
      <c r="H313" s="36">
        <v>10</v>
      </c>
      <c r="I313" s="17">
        <v>18.18168</v>
      </c>
      <c r="J313" s="17">
        <f>'2018年固定资产折旧表'!J313+I313</f>
        <v>163.63512</v>
      </c>
      <c r="K313" s="17">
        <f t="shared" si="8"/>
        <v>23.80488</v>
      </c>
      <c r="L313" s="72">
        <v>0.03</v>
      </c>
      <c r="M313" s="17">
        <f t="shared" si="9"/>
        <v>5.6232</v>
      </c>
      <c r="N313" s="17" t="s">
        <v>92</v>
      </c>
    </row>
    <row r="314" spans="1:14">
      <c r="A314" s="13" t="s">
        <v>638</v>
      </c>
      <c r="B314" s="27" t="s">
        <v>639</v>
      </c>
      <c r="C314" s="29" t="s">
        <v>2</v>
      </c>
      <c r="D314" s="16" t="s">
        <v>56</v>
      </c>
      <c r="E314" s="17">
        <v>114.44</v>
      </c>
      <c r="F314" s="84" t="s">
        <v>90</v>
      </c>
      <c r="G314" s="35" t="s">
        <v>91</v>
      </c>
      <c r="H314" s="36">
        <v>10</v>
      </c>
      <c r="I314" s="17">
        <v>11.10068</v>
      </c>
      <c r="J314" s="17">
        <f>'2018年固定资产折旧表'!J314+I314</f>
        <v>99.90612</v>
      </c>
      <c r="K314" s="17">
        <f t="shared" si="8"/>
        <v>14.53388</v>
      </c>
      <c r="L314" s="72">
        <v>0.03</v>
      </c>
      <c r="M314" s="17">
        <f t="shared" si="9"/>
        <v>3.4332</v>
      </c>
      <c r="N314" s="17" t="s">
        <v>92</v>
      </c>
    </row>
    <row r="315" spans="1:14">
      <c r="A315" s="13" t="s">
        <v>640</v>
      </c>
      <c r="B315" s="27" t="s">
        <v>531</v>
      </c>
      <c r="C315" s="29" t="s">
        <v>2</v>
      </c>
      <c r="D315" s="16" t="s">
        <v>59</v>
      </c>
      <c r="E315" s="17">
        <v>453.82</v>
      </c>
      <c r="F315" s="84" t="s">
        <v>90</v>
      </c>
      <c r="G315" s="35" t="s">
        <v>91</v>
      </c>
      <c r="H315" s="36">
        <v>10</v>
      </c>
      <c r="I315" s="17">
        <v>44.02054</v>
      </c>
      <c r="J315" s="17">
        <f>'2018年固定资产折旧表'!J315+I315</f>
        <v>396.18486</v>
      </c>
      <c r="K315" s="17">
        <f t="shared" si="8"/>
        <v>57.63514</v>
      </c>
      <c r="L315" s="72">
        <v>0.03</v>
      </c>
      <c r="M315" s="17">
        <f t="shared" si="9"/>
        <v>13.6146</v>
      </c>
      <c r="N315" s="17" t="s">
        <v>92</v>
      </c>
    </row>
    <row r="316" spans="1:14">
      <c r="A316" s="13" t="s">
        <v>641</v>
      </c>
      <c r="B316" s="27" t="s">
        <v>642</v>
      </c>
      <c r="C316" s="29" t="s">
        <v>2</v>
      </c>
      <c r="D316" s="16" t="s">
        <v>59</v>
      </c>
      <c r="E316" s="17">
        <v>147.3</v>
      </c>
      <c r="F316" s="84" t="s">
        <v>90</v>
      </c>
      <c r="G316" s="35" t="s">
        <v>91</v>
      </c>
      <c r="H316" s="36">
        <v>10</v>
      </c>
      <c r="I316" s="17">
        <v>14.2881</v>
      </c>
      <c r="J316" s="17">
        <f>'2018年固定资产折旧表'!J316+I316</f>
        <v>128.5929</v>
      </c>
      <c r="K316" s="17">
        <f t="shared" si="8"/>
        <v>18.7071</v>
      </c>
      <c r="L316" s="72">
        <v>0.03</v>
      </c>
      <c r="M316" s="17">
        <f t="shared" si="9"/>
        <v>4.419</v>
      </c>
      <c r="N316" s="17" t="s">
        <v>92</v>
      </c>
    </row>
    <row r="317" spans="1:14">
      <c r="A317" s="13" t="s">
        <v>643</v>
      </c>
      <c r="B317" s="27" t="s">
        <v>479</v>
      </c>
      <c r="C317" s="29" t="s">
        <v>2</v>
      </c>
      <c r="D317" s="16" t="s">
        <v>59</v>
      </c>
      <c r="E317" s="17">
        <v>146.71</v>
      </c>
      <c r="F317" s="84" t="s">
        <v>90</v>
      </c>
      <c r="G317" s="35" t="s">
        <v>91</v>
      </c>
      <c r="H317" s="36">
        <v>10</v>
      </c>
      <c r="I317" s="17">
        <v>14.23087</v>
      </c>
      <c r="J317" s="17">
        <f>'2018年固定资产折旧表'!J317+I317</f>
        <v>128.07783</v>
      </c>
      <c r="K317" s="17">
        <f t="shared" si="8"/>
        <v>18.63217</v>
      </c>
      <c r="L317" s="72">
        <v>0.03</v>
      </c>
      <c r="M317" s="17">
        <f t="shared" si="9"/>
        <v>4.4013</v>
      </c>
      <c r="N317" s="17" t="s">
        <v>92</v>
      </c>
    </row>
    <row r="318" spans="1:14">
      <c r="A318" s="13" t="s">
        <v>644</v>
      </c>
      <c r="B318" s="27" t="s">
        <v>645</v>
      </c>
      <c r="C318" s="29" t="s">
        <v>2</v>
      </c>
      <c r="D318" s="16" t="s">
        <v>59</v>
      </c>
      <c r="E318" s="17">
        <v>2271.06</v>
      </c>
      <c r="F318" s="84" t="s">
        <v>90</v>
      </c>
      <c r="G318" s="35" t="s">
        <v>91</v>
      </c>
      <c r="H318" s="36">
        <v>10</v>
      </c>
      <c r="I318" s="17">
        <v>220.29282</v>
      </c>
      <c r="J318" s="17">
        <f>'2018年固定资产折旧表'!J318+I318</f>
        <v>1982.63538</v>
      </c>
      <c r="K318" s="17">
        <f t="shared" si="8"/>
        <v>288.42462</v>
      </c>
      <c r="L318" s="72">
        <v>0.03</v>
      </c>
      <c r="M318" s="17">
        <f t="shared" si="9"/>
        <v>68.1318</v>
      </c>
      <c r="N318" s="17" t="s">
        <v>92</v>
      </c>
    </row>
    <row r="319" spans="1:14">
      <c r="A319" s="13" t="s">
        <v>646</v>
      </c>
      <c r="B319" s="27" t="s">
        <v>647</v>
      </c>
      <c r="C319" s="29" t="s">
        <v>2</v>
      </c>
      <c r="D319" s="16" t="s">
        <v>59</v>
      </c>
      <c r="E319" s="17">
        <v>2263.34</v>
      </c>
      <c r="F319" s="84" t="s">
        <v>90</v>
      </c>
      <c r="G319" s="35" t="s">
        <v>91</v>
      </c>
      <c r="H319" s="36">
        <v>10</v>
      </c>
      <c r="I319" s="17">
        <v>219.54398</v>
      </c>
      <c r="J319" s="17">
        <f>'2018年固定资产折旧表'!J319+I319</f>
        <v>1975.89582</v>
      </c>
      <c r="K319" s="17">
        <f t="shared" si="8"/>
        <v>287.44418</v>
      </c>
      <c r="L319" s="72">
        <v>0.03</v>
      </c>
      <c r="M319" s="17">
        <f t="shared" si="9"/>
        <v>67.9002</v>
      </c>
      <c r="N319" s="17" t="s">
        <v>92</v>
      </c>
    </row>
    <row r="320" spans="1:14">
      <c r="A320" s="13" t="s">
        <v>648</v>
      </c>
      <c r="B320" s="27" t="s">
        <v>649</v>
      </c>
      <c r="C320" s="29" t="s">
        <v>2</v>
      </c>
      <c r="D320" s="16" t="s">
        <v>59</v>
      </c>
      <c r="E320" s="17">
        <v>1465.2</v>
      </c>
      <c r="F320" s="84" t="s">
        <v>90</v>
      </c>
      <c r="G320" s="35" t="s">
        <v>91</v>
      </c>
      <c r="H320" s="36">
        <v>10</v>
      </c>
      <c r="I320" s="17">
        <v>142.1244</v>
      </c>
      <c r="J320" s="17">
        <f>'2018年固定资产折旧表'!J320+I320</f>
        <v>1279.1196</v>
      </c>
      <c r="K320" s="17">
        <f t="shared" si="8"/>
        <v>186.0804</v>
      </c>
      <c r="L320" s="72">
        <v>0.03</v>
      </c>
      <c r="M320" s="17">
        <f t="shared" si="9"/>
        <v>43.956</v>
      </c>
      <c r="N320" s="17" t="s">
        <v>92</v>
      </c>
    </row>
    <row r="321" spans="1:14">
      <c r="A321" s="13" t="s">
        <v>650</v>
      </c>
      <c r="B321" s="27" t="s">
        <v>651</v>
      </c>
      <c r="C321" s="29" t="s">
        <v>2</v>
      </c>
      <c r="D321" s="16" t="s">
        <v>59</v>
      </c>
      <c r="E321" s="17">
        <v>935.99</v>
      </c>
      <c r="F321" s="84" t="s">
        <v>90</v>
      </c>
      <c r="G321" s="35" t="s">
        <v>91</v>
      </c>
      <c r="H321" s="36">
        <v>10</v>
      </c>
      <c r="I321" s="17">
        <v>90.79103</v>
      </c>
      <c r="J321" s="17">
        <f>'2018年固定资产折旧表'!J321+I321</f>
        <v>817.11927</v>
      </c>
      <c r="K321" s="17">
        <f t="shared" si="8"/>
        <v>118.87073</v>
      </c>
      <c r="L321" s="72">
        <v>0.03</v>
      </c>
      <c r="M321" s="17">
        <f t="shared" si="9"/>
        <v>28.0797</v>
      </c>
      <c r="N321" s="17" t="s">
        <v>92</v>
      </c>
    </row>
    <row r="322" spans="1:14">
      <c r="A322" s="13" t="s">
        <v>652</v>
      </c>
      <c r="B322" s="27" t="s">
        <v>651</v>
      </c>
      <c r="C322" s="29" t="s">
        <v>2</v>
      </c>
      <c r="D322" s="16" t="s">
        <v>59</v>
      </c>
      <c r="E322" s="17">
        <v>640.91</v>
      </c>
      <c r="F322" s="84" t="s">
        <v>90</v>
      </c>
      <c r="G322" s="35" t="s">
        <v>91</v>
      </c>
      <c r="H322" s="36">
        <v>10</v>
      </c>
      <c r="I322" s="17">
        <v>62.16827</v>
      </c>
      <c r="J322" s="17">
        <f>'2018年固定资产折旧表'!J322+I322</f>
        <v>559.51443</v>
      </c>
      <c r="K322" s="17">
        <f t="shared" si="8"/>
        <v>81.39557</v>
      </c>
      <c r="L322" s="72">
        <v>0.03</v>
      </c>
      <c r="M322" s="17">
        <f t="shared" si="9"/>
        <v>19.2273</v>
      </c>
      <c r="N322" s="17" t="s">
        <v>92</v>
      </c>
    </row>
    <row r="323" spans="1:14">
      <c r="A323" s="13" t="s">
        <v>653</v>
      </c>
      <c r="B323" s="27" t="s">
        <v>654</v>
      </c>
      <c r="C323" s="29" t="s">
        <v>2</v>
      </c>
      <c r="D323" s="16" t="s">
        <v>59</v>
      </c>
      <c r="E323" s="17">
        <v>73.65</v>
      </c>
      <c r="F323" s="84" t="s">
        <v>90</v>
      </c>
      <c r="G323" s="35" t="s">
        <v>91</v>
      </c>
      <c r="H323" s="36">
        <v>10</v>
      </c>
      <c r="I323" s="17">
        <v>7.14405</v>
      </c>
      <c r="J323" s="17">
        <f>'2018年固定资产折旧表'!J323+I323</f>
        <v>64.29645</v>
      </c>
      <c r="K323" s="17">
        <f t="shared" si="8"/>
        <v>9.35355000000001</v>
      </c>
      <c r="L323" s="72">
        <v>0.03</v>
      </c>
      <c r="M323" s="17">
        <f t="shared" si="9"/>
        <v>2.2095</v>
      </c>
      <c r="N323" s="17" t="s">
        <v>92</v>
      </c>
    </row>
    <row r="324" spans="1:14">
      <c r="A324" s="13" t="s">
        <v>655</v>
      </c>
      <c r="B324" s="27" t="s">
        <v>654</v>
      </c>
      <c r="C324" s="29" t="s">
        <v>2</v>
      </c>
      <c r="D324" s="16" t="s">
        <v>59</v>
      </c>
      <c r="E324" s="17">
        <v>133.23</v>
      </c>
      <c r="F324" s="84" t="s">
        <v>90</v>
      </c>
      <c r="G324" s="35" t="s">
        <v>91</v>
      </c>
      <c r="H324" s="36">
        <v>10</v>
      </c>
      <c r="I324" s="17">
        <v>12.92331</v>
      </c>
      <c r="J324" s="17">
        <f>'2018年固定资产折旧表'!J324+I324</f>
        <v>116.30979</v>
      </c>
      <c r="K324" s="17">
        <f t="shared" si="8"/>
        <v>16.92021</v>
      </c>
      <c r="L324" s="72">
        <v>0.03</v>
      </c>
      <c r="M324" s="17">
        <f t="shared" si="9"/>
        <v>3.9969</v>
      </c>
      <c r="N324" s="17" t="s">
        <v>92</v>
      </c>
    </row>
    <row r="325" spans="1:14">
      <c r="A325" s="13" t="s">
        <v>656</v>
      </c>
      <c r="B325" s="27" t="s">
        <v>654</v>
      </c>
      <c r="C325" s="29" t="s">
        <v>2</v>
      </c>
      <c r="D325" s="16" t="s">
        <v>59</v>
      </c>
      <c r="E325" s="17">
        <v>220.12</v>
      </c>
      <c r="F325" s="84" t="s">
        <v>90</v>
      </c>
      <c r="G325" s="35" t="s">
        <v>91</v>
      </c>
      <c r="H325" s="36">
        <v>10</v>
      </c>
      <c r="I325" s="17">
        <v>21.35164</v>
      </c>
      <c r="J325" s="17">
        <f>'2018年固定资产折旧表'!J325+I325</f>
        <v>192.16476</v>
      </c>
      <c r="K325" s="17">
        <f t="shared" ref="K325:K388" si="10">E325-J325</f>
        <v>27.95524</v>
      </c>
      <c r="L325" s="72">
        <v>0.03</v>
      </c>
      <c r="M325" s="17">
        <f t="shared" ref="M325:M388" si="11">E325*L325</f>
        <v>6.6036</v>
      </c>
      <c r="N325" s="17" t="s">
        <v>92</v>
      </c>
    </row>
    <row r="326" spans="1:14">
      <c r="A326" s="13" t="s">
        <v>657</v>
      </c>
      <c r="B326" s="27" t="s">
        <v>658</v>
      </c>
      <c r="C326" s="29" t="s">
        <v>2</v>
      </c>
      <c r="D326" s="16" t="s">
        <v>59</v>
      </c>
      <c r="E326" s="17">
        <v>168.48</v>
      </c>
      <c r="F326" s="84" t="s">
        <v>90</v>
      </c>
      <c r="G326" s="35" t="s">
        <v>91</v>
      </c>
      <c r="H326" s="36">
        <v>10</v>
      </c>
      <c r="I326" s="17">
        <v>16.34256</v>
      </c>
      <c r="J326" s="17">
        <f>'2018年固定资产折旧表'!J326+I326</f>
        <v>147.08304</v>
      </c>
      <c r="K326" s="17">
        <f t="shared" si="10"/>
        <v>21.39696</v>
      </c>
      <c r="L326" s="72">
        <v>0.03</v>
      </c>
      <c r="M326" s="17">
        <f t="shared" si="11"/>
        <v>5.0544</v>
      </c>
      <c r="N326" s="17" t="s">
        <v>92</v>
      </c>
    </row>
    <row r="327" spans="1:14">
      <c r="A327" s="13" t="s">
        <v>659</v>
      </c>
      <c r="B327" s="27" t="s">
        <v>586</v>
      </c>
      <c r="C327" s="29" t="s">
        <v>2</v>
      </c>
      <c r="D327" s="16" t="s">
        <v>59</v>
      </c>
      <c r="E327" s="17">
        <v>2543.36</v>
      </c>
      <c r="F327" s="84" t="s">
        <v>90</v>
      </c>
      <c r="G327" s="35" t="s">
        <v>91</v>
      </c>
      <c r="H327" s="36">
        <v>10</v>
      </c>
      <c r="I327" s="17">
        <v>246.70592</v>
      </c>
      <c r="J327" s="17">
        <f>'2018年固定资产折旧表'!J327+I327</f>
        <v>2220.35328</v>
      </c>
      <c r="K327" s="17">
        <f t="shared" si="10"/>
        <v>323.00672</v>
      </c>
      <c r="L327" s="72">
        <v>0.03</v>
      </c>
      <c r="M327" s="17">
        <f t="shared" si="11"/>
        <v>76.3008</v>
      </c>
      <c r="N327" s="17" t="s">
        <v>92</v>
      </c>
    </row>
    <row r="328" spans="1:14">
      <c r="A328" s="13" t="s">
        <v>660</v>
      </c>
      <c r="B328" s="27" t="s">
        <v>654</v>
      </c>
      <c r="C328" s="29" t="s">
        <v>2</v>
      </c>
      <c r="D328" s="16" t="s">
        <v>59</v>
      </c>
      <c r="E328" s="17">
        <v>115.71</v>
      </c>
      <c r="F328" s="84" t="s">
        <v>90</v>
      </c>
      <c r="G328" s="35" t="s">
        <v>91</v>
      </c>
      <c r="H328" s="36">
        <v>10</v>
      </c>
      <c r="I328" s="17">
        <v>11.22387</v>
      </c>
      <c r="J328" s="17">
        <f>'2018年固定资产折旧表'!J328+I328</f>
        <v>101.01483</v>
      </c>
      <c r="K328" s="17">
        <f t="shared" si="10"/>
        <v>14.69517</v>
      </c>
      <c r="L328" s="72">
        <v>0.03</v>
      </c>
      <c r="M328" s="17">
        <f t="shared" si="11"/>
        <v>3.4713</v>
      </c>
      <c r="N328" s="17" t="s">
        <v>92</v>
      </c>
    </row>
    <row r="329" spans="1:14">
      <c r="A329" s="13" t="s">
        <v>661</v>
      </c>
      <c r="B329" s="27" t="s">
        <v>279</v>
      </c>
      <c r="C329" s="29" t="s">
        <v>2</v>
      </c>
      <c r="D329" s="16" t="s">
        <v>13</v>
      </c>
      <c r="E329" s="17">
        <v>124015.08</v>
      </c>
      <c r="F329" s="84" t="s">
        <v>90</v>
      </c>
      <c r="G329" s="35" t="s">
        <v>91</v>
      </c>
      <c r="H329" s="36">
        <v>10</v>
      </c>
      <c r="I329" s="17">
        <v>12029.46276</v>
      </c>
      <c r="J329" s="17">
        <f>'2018年固定资产折旧表'!J329+I329</f>
        <v>108265.16484</v>
      </c>
      <c r="K329" s="17">
        <f t="shared" si="10"/>
        <v>15749.91516</v>
      </c>
      <c r="L329" s="72">
        <v>0.03</v>
      </c>
      <c r="M329" s="17">
        <f t="shared" si="11"/>
        <v>3720.4524</v>
      </c>
      <c r="N329" s="17" t="s">
        <v>92</v>
      </c>
    </row>
    <row r="330" spans="1:14">
      <c r="A330" s="13" t="s">
        <v>662</v>
      </c>
      <c r="B330" s="27" t="s">
        <v>663</v>
      </c>
      <c r="C330" s="29" t="s">
        <v>4</v>
      </c>
      <c r="D330" s="16" t="s">
        <v>48</v>
      </c>
      <c r="E330" s="17">
        <v>14889.44</v>
      </c>
      <c r="F330" s="84" t="s">
        <v>90</v>
      </c>
      <c r="G330" s="35" t="s">
        <v>91</v>
      </c>
      <c r="H330" s="36">
        <v>10</v>
      </c>
      <c r="I330" s="17">
        <v>1444.27568</v>
      </c>
      <c r="J330" s="17">
        <f>'2018年固定资产折旧表'!J330+I330</f>
        <v>12998.48112</v>
      </c>
      <c r="K330" s="17">
        <f t="shared" si="10"/>
        <v>1890.95888</v>
      </c>
      <c r="L330" s="72">
        <v>0.03</v>
      </c>
      <c r="M330" s="17">
        <f t="shared" si="11"/>
        <v>446.6832</v>
      </c>
      <c r="N330" s="17" t="s">
        <v>92</v>
      </c>
    </row>
    <row r="331" spans="1:14">
      <c r="A331" s="13" t="s">
        <v>664</v>
      </c>
      <c r="B331" s="27" t="s">
        <v>665</v>
      </c>
      <c r="C331" s="29" t="s">
        <v>4</v>
      </c>
      <c r="D331" s="16" t="s">
        <v>48</v>
      </c>
      <c r="E331" s="17">
        <v>3005.66</v>
      </c>
      <c r="F331" s="84" t="s">
        <v>90</v>
      </c>
      <c r="G331" s="35" t="s">
        <v>91</v>
      </c>
      <c r="H331" s="36">
        <v>10</v>
      </c>
      <c r="I331" s="17">
        <v>291.54902</v>
      </c>
      <c r="J331" s="17">
        <f>'2018年固定资产折旧表'!J331+I331</f>
        <v>2623.94118</v>
      </c>
      <c r="K331" s="17">
        <f t="shared" si="10"/>
        <v>381.71882</v>
      </c>
      <c r="L331" s="72">
        <v>0.03</v>
      </c>
      <c r="M331" s="17">
        <f t="shared" si="11"/>
        <v>90.1698</v>
      </c>
      <c r="N331" s="17" t="s">
        <v>92</v>
      </c>
    </row>
    <row r="332" spans="1:14">
      <c r="A332" s="13" t="s">
        <v>666</v>
      </c>
      <c r="B332" s="27" t="s">
        <v>667</v>
      </c>
      <c r="C332" s="29" t="s">
        <v>4</v>
      </c>
      <c r="D332" s="16" t="s">
        <v>48</v>
      </c>
      <c r="E332" s="17">
        <v>3877.87</v>
      </c>
      <c r="F332" s="84" t="s">
        <v>90</v>
      </c>
      <c r="G332" s="35" t="s">
        <v>91</v>
      </c>
      <c r="H332" s="36">
        <v>10</v>
      </c>
      <c r="I332" s="17">
        <v>376.15339</v>
      </c>
      <c r="J332" s="17">
        <f>'2018年固定资产折旧表'!J332+I332</f>
        <v>3385.38051</v>
      </c>
      <c r="K332" s="17">
        <f t="shared" si="10"/>
        <v>492.48949</v>
      </c>
      <c r="L332" s="72">
        <v>0.03</v>
      </c>
      <c r="M332" s="17">
        <f t="shared" si="11"/>
        <v>116.3361</v>
      </c>
      <c r="N332" s="17" t="s">
        <v>92</v>
      </c>
    </row>
    <row r="333" spans="1:14">
      <c r="A333" s="13" t="s">
        <v>668</v>
      </c>
      <c r="B333" s="27" t="s">
        <v>669</v>
      </c>
      <c r="C333" s="29" t="s">
        <v>4</v>
      </c>
      <c r="D333" s="16" t="s">
        <v>48</v>
      </c>
      <c r="E333" s="17">
        <v>16228.3</v>
      </c>
      <c r="F333" s="84" t="s">
        <v>90</v>
      </c>
      <c r="G333" s="35" t="s">
        <v>91</v>
      </c>
      <c r="H333" s="36">
        <v>10</v>
      </c>
      <c r="I333" s="17">
        <v>1574.1451</v>
      </c>
      <c r="J333" s="17">
        <f>'2018年固定资产折旧表'!J333+I333</f>
        <v>14167.3059</v>
      </c>
      <c r="K333" s="17">
        <f t="shared" si="10"/>
        <v>2060.9941</v>
      </c>
      <c r="L333" s="72">
        <v>0.03</v>
      </c>
      <c r="M333" s="17">
        <f t="shared" si="11"/>
        <v>486.849</v>
      </c>
      <c r="N333" s="17" t="s">
        <v>92</v>
      </c>
    </row>
    <row r="334" spans="1:14">
      <c r="A334" s="13" t="s">
        <v>670</v>
      </c>
      <c r="B334" s="27" t="s">
        <v>671</v>
      </c>
      <c r="C334" s="29" t="s">
        <v>4</v>
      </c>
      <c r="D334" s="16" t="s">
        <v>48</v>
      </c>
      <c r="E334" s="17">
        <v>25293.61</v>
      </c>
      <c r="F334" s="84" t="s">
        <v>90</v>
      </c>
      <c r="G334" s="35" t="s">
        <v>91</v>
      </c>
      <c r="H334" s="36">
        <v>10</v>
      </c>
      <c r="I334" s="17">
        <v>2453.48017</v>
      </c>
      <c r="J334" s="17">
        <f>'2018年固定资产折旧表'!J334+I334</f>
        <v>22081.32153</v>
      </c>
      <c r="K334" s="17">
        <f t="shared" si="10"/>
        <v>3212.28847</v>
      </c>
      <c r="L334" s="72">
        <v>0.03</v>
      </c>
      <c r="M334" s="17">
        <f t="shared" si="11"/>
        <v>758.8083</v>
      </c>
      <c r="N334" s="17" t="s">
        <v>92</v>
      </c>
    </row>
    <row r="335" spans="1:14">
      <c r="A335" s="13" t="s">
        <v>672</v>
      </c>
      <c r="B335" s="27" t="s">
        <v>673</v>
      </c>
      <c r="C335" s="29" t="s">
        <v>4</v>
      </c>
      <c r="D335" s="16" t="s">
        <v>48</v>
      </c>
      <c r="E335" s="17">
        <v>4257.78</v>
      </c>
      <c r="F335" s="84" t="s">
        <v>90</v>
      </c>
      <c r="G335" s="35" t="s">
        <v>91</v>
      </c>
      <c r="H335" s="36">
        <v>10</v>
      </c>
      <c r="I335" s="17">
        <v>413.00466</v>
      </c>
      <c r="J335" s="17">
        <f>'2018年固定资产折旧表'!J335+I335</f>
        <v>3717.04194</v>
      </c>
      <c r="K335" s="17">
        <f t="shared" si="10"/>
        <v>540.73806</v>
      </c>
      <c r="L335" s="72">
        <v>0.03</v>
      </c>
      <c r="M335" s="17">
        <f t="shared" si="11"/>
        <v>127.7334</v>
      </c>
      <c r="N335" s="17" t="s">
        <v>92</v>
      </c>
    </row>
    <row r="336" spans="1:14">
      <c r="A336" s="13" t="s">
        <v>674</v>
      </c>
      <c r="B336" s="27" t="s">
        <v>675</v>
      </c>
      <c r="C336" s="29" t="s">
        <v>4</v>
      </c>
      <c r="D336" s="16" t="s">
        <v>48</v>
      </c>
      <c r="E336" s="17">
        <v>1404.36</v>
      </c>
      <c r="F336" s="84" t="s">
        <v>90</v>
      </c>
      <c r="G336" s="35" t="s">
        <v>91</v>
      </c>
      <c r="H336" s="36">
        <v>10</v>
      </c>
      <c r="I336" s="17">
        <v>136.22292</v>
      </c>
      <c r="J336" s="17">
        <f>'2018年固定资产折旧表'!J336+I336</f>
        <v>1226.00628</v>
      </c>
      <c r="K336" s="17">
        <f t="shared" si="10"/>
        <v>178.35372</v>
      </c>
      <c r="L336" s="72">
        <v>0.03</v>
      </c>
      <c r="M336" s="17">
        <f t="shared" si="11"/>
        <v>42.1308</v>
      </c>
      <c r="N336" s="17" t="s">
        <v>92</v>
      </c>
    </row>
    <row r="337" spans="1:14">
      <c r="A337" s="13" t="s">
        <v>676</v>
      </c>
      <c r="B337" s="27" t="s">
        <v>677</v>
      </c>
      <c r="C337" s="29" t="s">
        <v>4</v>
      </c>
      <c r="D337" s="16" t="s">
        <v>48</v>
      </c>
      <c r="E337" s="17">
        <v>8352.19</v>
      </c>
      <c r="F337" s="84" t="s">
        <v>90</v>
      </c>
      <c r="G337" s="35" t="s">
        <v>91</v>
      </c>
      <c r="H337" s="36">
        <v>10</v>
      </c>
      <c r="I337" s="17">
        <v>810.16243</v>
      </c>
      <c r="J337" s="17">
        <f>'2018年固定资产折旧表'!J337+I337</f>
        <v>7291.46187</v>
      </c>
      <c r="K337" s="17">
        <f t="shared" si="10"/>
        <v>1060.72813</v>
      </c>
      <c r="L337" s="72">
        <v>0.03</v>
      </c>
      <c r="M337" s="17">
        <f t="shared" si="11"/>
        <v>250.5657</v>
      </c>
      <c r="N337" s="17" t="s">
        <v>92</v>
      </c>
    </row>
    <row r="338" spans="1:14">
      <c r="A338" s="13" t="s">
        <v>678</v>
      </c>
      <c r="B338" s="27" t="s">
        <v>679</v>
      </c>
      <c r="C338" s="29" t="s">
        <v>4</v>
      </c>
      <c r="D338" s="16" t="s">
        <v>48</v>
      </c>
      <c r="E338" s="17">
        <v>6599.34</v>
      </c>
      <c r="F338" s="84" t="s">
        <v>90</v>
      </c>
      <c r="G338" s="35" t="s">
        <v>91</v>
      </c>
      <c r="H338" s="36">
        <v>10</v>
      </c>
      <c r="I338" s="17">
        <v>640.13598</v>
      </c>
      <c r="J338" s="17">
        <f>'2018年固定资产折旧表'!J338+I338</f>
        <v>5761.22382</v>
      </c>
      <c r="K338" s="17">
        <f t="shared" si="10"/>
        <v>838.11618</v>
      </c>
      <c r="L338" s="72">
        <v>0.03</v>
      </c>
      <c r="M338" s="17">
        <f t="shared" si="11"/>
        <v>197.9802</v>
      </c>
      <c r="N338" s="17" t="s">
        <v>92</v>
      </c>
    </row>
    <row r="339" spans="1:14">
      <c r="A339" s="13" t="s">
        <v>680</v>
      </c>
      <c r="B339" s="27" t="s">
        <v>681</v>
      </c>
      <c r="C339" s="29" t="s">
        <v>4</v>
      </c>
      <c r="D339" s="16" t="s">
        <v>48</v>
      </c>
      <c r="E339" s="17">
        <v>664.57</v>
      </c>
      <c r="F339" s="84" t="s">
        <v>90</v>
      </c>
      <c r="G339" s="35" t="s">
        <v>91</v>
      </c>
      <c r="H339" s="36">
        <v>10</v>
      </c>
      <c r="I339" s="17">
        <v>64.46329</v>
      </c>
      <c r="J339" s="17">
        <f>'2018年固定资产折旧表'!J339+I339</f>
        <v>580.16961</v>
      </c>
      <c r="K339" s="17">
        <f t="shared" si="10"/>
        <v>84.40039</v>
      </c>
      <c r="L339" s="72">
        <v>0.03</v>
      </c>
      <c r="M339" s="17">
        <f t="shared" si="11"/>
        <v>19.9371</v>
      </c>
      <c r="N339" s="17" t="s">
        <v>92</v>
      </c>
    </row>
    <row r="340" spans="1:14">
      <c r="A340" s="13" t="s">
        <v>682</v>
      </c>
      <c r="B340" s="27" t="s">
        <v>683</v>
      </c>
      <c r="C340" s="29" t="s">
        <v>4</v>
      </c>
      <c r="D340" s="16" t="s">
        <v>48</v>
      </c>
      <c r="E340" s="17">
        <v>478.01</v>
      </c>
      <c r="F340" s="84" t="s">
        <v>90</v>
      </c>
      <c r="G340" s="35" t="s">
        <v>91</v>
      </c>
      <c r="H340" s="36">
        <v>10</v>
      </c>
      <c r="I340" s="17">
        <v>46.36697</v>
      </c>
      <c r="J340" s="17">
        <f>'2018年固定资产折旧表'!J340+I340</f>
        <v>417.30273</v>
      </c>
      <c r="K340" s="17">
        <f t="shared" si="10"/>
        <v>60.7072700000001</v>
      </c>
      <c r="L340" s="72">
        <v>0.03</v>
      </c>
      <c r="M340" s="17">
        <f t="shared" si="11"/>
        <v>14.3403</v>
      </c>
      <c r="N340" s="17" t="s">
        <v>92</v>
      </c>
    </row>
    <row r="341" spans="1:14">
      <c r="A341" s="13" t="s">
        <v>684</v>
      </c>
      <c r="B341" s="27" t="s">
        <v>685</v>
      </c>
      <c r="C341" s="29" t="s">
        <v>4</v>
      </c>
      <c r="D341" s="16" t="s">
        <v>48</v>
      </c>
      <c r="E341" s="17">
        <v>99025.02</v>
      </c>
      <c r="F341" s="84" t="s">
        <v>90</v>
      </c>
      <c r="G341" s="35" t="s">
        <v>91</v>
      </c>
      <c r="H341" s="36">
        <v>10</v>
      </c>
      <c r="I341" s="17">
        <v>9605.42694</v>
      </c>
      <c r="J341" s="17">
        <f>'2018年固定资产折旧表'!J341+I341</f>
        <v>86448.84246</v>
      </c>
      <c r="K341" s="17">
        <f t="shared" si="10"/>
        <v>12576.17754</v>
      </c>
      <c r="L341" s="72">
        <v>0.03</v>
      </c>
      <c r="M341" s="17">
        <f t="shared" si="11"/>
        <v>2970.7506</v>
      </c>
      <c r="N341" s="17" t="s">
        <v>92</v>
      </c>
    </row>
    <row r="342" spans="1:14">
      <c r="A342" s="13" t="s">
        <v>686</v>
      </c>
      <c r="B342" s="27" t="s">
        <v>687</v>
      </c>
      <c r="C342" s="29" t="s">
        <v>4</v>
      </c>
      <c r="D342" s="16" t="s">
        <v>48</v>
      </c>
      <c r="E342" s="17">
        <v>6803.52</v>
      </c>
      <c r="F342" s="84" t="s">
        <v>90</v>
      </c>
      <c r="G342" s="35" t="s">
        <v>91</v>
      </c>
      <c r="H342" s="36">
        <v>10</v>
      </c>
      <c r="I342" s="17">
        <v>659.94144</v>
      </c>
      <c r="J342" s="17">
        <f>'2018年固定资产折旧表'!J342+I342</f>
        <v>5939.47296</v>
      </c>
      <c r="K342" s="17">
        <f t="shared" si="10"/>
        <v>864.047039999999</v>
      </c>
      <c r="L342" s="72">
        <v>0.03</v>
      </c>
      <c r="M342" s="17">
        <f t="shared" si="11"/>
        <v>204.1056</v>
      </c>
      <c r="N342" s="17" t="s">
        <v>92</v>
      </c>
    </row>
    <row r="343" spans="1:14">
      <c r="A343" s="13" t="s">
        <v>688</v>
      </c>
      <c r="B343" s="27" t="s">
        <v>689</v>
      </c>
      <c r="C343" s="29" t="s">
        <v>4</v>
      </c>
      <c r="D343" s="16" t="s">
        <v>48</v>
      </c>
      <c r="E343" s="17">
        <v>40029.84</v>
      </c>
      <c r="F343" s="84" t="s">
        <v>90</v>
      </c>
      <c r="G343" s="35" t="s">
        <v>91</v>
      </c>
      <c r="H343" s="36">
        <v>10</v>
      </c>
      <c r="I343" s="17">
        <v>3882.89448</v>
      </c>
      <c r="J343" s="17">
        <f>'2018年固定资产折旧表'!J343+I343</f>
        <v>34946.05032</v>
      </c>
      <c r="K343" s="17">
        <f t="shared" si="10"/>
        <v>5083.78967999999</v>
      </c>
      <c r="L343" s="72">
        <v>0.03</v>
      </c>
      <c r="M343" s="17">
        <f t="shared" si="11"/>
        <v>1200.8952</v>
      </c>
      <c r="N343" s="17" t="s">
        <v>92</v>
      </c>
    </row>
    <row r="344" spans="1:14">
      <c r="A344" s="13" t="s">
        <v>690</v>
      </c>
      <c r="B344" s="27" t="s">
        <v>691</v>
      </c>
      <c r="C344" s="29" t="s">
        <v>4</v>
      </c>
      <c r="D344" s="16" t="s">
        <v>48</v>
      </c>
      <c r="E344" s="17">
        <v>16372.8</v>
      </c>
      <c r="F344" s="84" t="s">
        <v>90</v>
      </c>
      <c r="G344" s="35" t="s">
        <v>91</v>
      </c>
      <c r="H344" s="36">
        <v>10</v>
      </c>
      <c r="I344" s="17">
        <v>1588.1616</v>
      </c>
      <c r="J344" s="17">
        <f>'2018年固定资产折旧表'!J344+I344</f>
        <v>14293.4544</v>
      </c>
      <c r="K344" s="17">
        <f t="shared" si="10"/>
        <v>2079.3456</v>
      </c>
      <c r="L344" s="72">
        <v>0.03</v>
      </c>
      <c r="M344" s="17">
        <f t="shared" si="11"/>
        <v>491.184</v>
      </c>
      <c r="N344" s="17" t="s">
        <v>92</v>
      </c>
    </row>
    <row r="345" spans="1:14">
      <c r="A345" s="13" t="s">
        <v>692</v>
      </c>
      <c r="B345" s="27" t="s">
        <v>174</v>
      </c>
      <c r="C345" s="29" t="s">
        <v>4</v>
      </c>
      <c r="D345" s="16" t="s">
        <v>48</v>
      </c>
      <c r="E345" s="17">
        <v>2576.56</v>
      </c>
      <c r="F345" s="84" t="s">
        <v>90</v>
      </c>
      <c r="G345" s="35" t="s">
        <v>91</v>
      </c>
      <c r="H345" s="36">
        <v>10</v>
      </c>
      <c r="I345" s="17">
        <v>249.92632</v>
      </c>
      <c r="J345" s="17">
        <f>'2018年固定资产折旧表'!J345+I345</f>
        <v>2249.33688</v>
      </c>
      <c r="K345" s="17">
        <f t="shared" si="10"/>
        <v>327.22312</v>
      </c>
      <c r="L345" s="72">
        <v>0.03</v>
      </c>
      <c r="M345" s="17">
        <f t="shared" si="11"/>
        <v>77.2968</v>
      </c>
      <c r="N345" s="17" t="s">
        <v>92</v>
      </c>
    </row>
    <row r="346" spans="1:14">
      <c r="A346" s="13" t="s">
        <v>693</v>
      </c>
      <c r="B346" s="27" t="s">
        <v>694</v>
      </c>
      <c r="C346" s="29" t="s">
        <v>4</v>
      </c>
      <c r="D346" s="16" t="s">
        <v>48</v>
      </c>
      <c r="E346" s="17">
        <v>11915.52</v>
      </c>
      <c r="F346" s="84" t="s">
        <v>90</v>
      </c>
      <c r="G346" s="35" t="s">
        <v>91</v>
      </c>
      <c r="H346" s="36">
        <v>10</v>
      </c>
      <c r="I346" s="17">
        <v>1155.80544</v>
      </c>
      <c r="J346" s="17">
        <f>'2018年固定资产折旧表'!J346+I346</f>
        <v>10402.24896</v>
      </c>
      <c r="K346" s="17">
        <f t="shared" si="10"/>
        <v>1513.27104</v>
      </c>
      <c r="L346" s="72">
        <v>0.03</v>
      </c>
      <c r="M346" s="17">
        <f t="shared" si="11"/>
        <v>357.4656</v>
      </c>
      <c r="N346" s="17" t="s">
        <v>92</v>
      </c>
    </row>
    <row r="347" spans="1:14">
      <c r="A347" s="13" t="s">
        <v>695</v>
      </c>
      <c r="B347" s="27" t="s">
        <v>696</v>
      </c>
      <c r="C347" s="29" t="s">
        <v>4</v>
      </c>
      <c r="D347" s="16" t="s">
        <v>48</v>
      </c>
      <c r="E347" s="17">
        <v>549.32</v>
      </c>
      <c r="F347" s="84" t="s">
        <v>90</v>
      </c>
      <c r="G347" s="35" t="s">
        <v>91</v>
      </c>
      <c r="H347" s="36">
        <v>10</v>
      </c>
      <c r="I347" s="17">
        <v>53.28404</v>
      </c>
      <c r="J347" s="17">
        <f>'2018年固定资产折旧表'!J347+I347</f>
        <v>479.55636</v>
      </c>
      <c r="K347" s="17">
        <f t="shared" si="10"/>
        <v>69.76364</v>
      </c>
      <c r="L347" s="72">
        <v>0.03</v>
      </c>
      <c r="M347" s="17">
        <f t="shared" si="11"/>
        <v>16.4796</v>
      </c>
      <c r="N347" s="17" t="s">
        <v>92</v>
      </c>
    </row>
    <row r="348" spans="1:14">
      <c r="A348" s="13" t="s">
        <v>697</v>
      </c>
      <c r="B348" s="27" t="s">
        <v>698</v>
      </c>
      <c r="C348" s="29" t="s">
        <v>4</v>
      </c>
      <c r="D348" s="16" t="s">
        <v>37</v>
      </c>
      <c r="E348" s="17">
        <v>16611.18</v>
      </c>
      <c r="F348" s="84" t="s">
        <v>90</v>
      </c>
      <c r="G348" s="35" t="s">
        <v>91</v>
      </c>
      <c r="H348" s="36">
        <v>10</v>
      </c>
      <c r="I348" s="17">
        <v>1611.28446</v>
      </c>
      <c r="J348" s="17">
        <f>'2018年固定资产折旧表'!J348+I348</f>
        <v>14501.56014</v>
      </c>
      <c r="K348" s="17">
        <f t="shared" si="10"/>
        <v>2109.61986</v>
      </c>
      <c r="L348" s="72">
        <v>0.03</v>
      </c>
      <c r="M348" s="17">
        <f t="shared" si="11"/>
        <v>498.3354</v>
      </c>
      <c r="N348" s="17" t="s">
        <v>92</v>
      </c>
    </row>
    <row r="349" spans="1:14">
      <c r="A349" s="13" t="s">
        <v>699</v>
      </c>
      <c r="B349" s="27" t="s">
        <v>700</v>
      </c>
      <c r="C349" s="29" t="s">
        <v>4</v>
      </c>
      <c r="D349" s="16" t="s">
        <v>37</v>
      </c>
      <c r="E349" s="17">
        <v>41059.28</v>
      </c>
      <c r="F349" s="84" t="s">
        <v>90</v>
      </c>
      <c r="G349" s="35" t="s">
        <v>91</v>
      </c>
      <c r="H349" s="36">
        <v>10</v>
      </c>
      <c r="I349" s="17">
        <v>3982.75016</v>
      </c>
      <c r="J349" s="17">
        <f>'2018年固定资产折旧表'!J349+I349</f>
        <v>35844.75144</v>
      </c>
      <c r="K349" s="17">
        <f t="shared" si="10"/>
        <v>5214.52856000001</v>
      </c>
      <c r="L349" s="72">
        <v>0.03</v>
      </c>
      <c r="M349" s="17">
        <f t="shared" si="11"/>
        <v>1231.7784</v>
      </c>
      <c r="N349" s="17" t="s">
        <v>92</v>
      </c>
    </row>
    <row r="350" spans="1:14">
      <c r="A350" s="13" t="s">
        <v>701</v>
      </c>
      <c r="B350" s="27" t="s">
        <v>702</v>
      </c>
      <c r="C350" s="29" t="s">
        <v>4</v>
      </c>
      <c r="D350" s="16" t="s">
        <v>37</v>
      </c>
      <c r="E350" s="17">
        <v>4150.26</v>
      </c>
      <c r="F350" s="84" t="s">
        <v>90</v>
      </c>
      <c r="G350" s="35" t="s">
        <v>91</v>
      </c>
      <c r="H350" s="36">
        <v>10</v>
      </c>
      <c r="I350" s="17">
        <v>402.57522</v>
      </c>
      <c r="J350" s="17">
        <f>'2018年固定资产折旧表'!J350+I350</f>
        <v>3623.17698</v>
      </c>
      <c r="K350" s="17">
        <f t="shared" si="10"/>
        <v>527.08302</v>
      </c>
      <c r="L350" s="72">
        <v>0.03</v>
      </c>
      <c r="M350" s="17">
        <f t="shared" si="11"/>
        <v>124.5078</v>
      </c>
      <c r="N350" s="17" t="s">
        <v>92</v>
      </c>
    </row>
    <row r="351" spans="1:14">
      <c r="A351" s="13" t="s">
        <v>703</v>
      </c>
      <c r="B351" s="27" t="s">
        <v>704</v>
      </c>
      <c r="C351" s="29" t="s">
        <v>4</v>
      </c>
      <c r="D351" s="16" t="s">
        <v>37</v>
      </c>
      <c r="E351" s="17">
        <v>2801.93</v>
      </c>
      <c r="F351" s="84" t="s">
        <v>90</v>
      </c>
      <c r="G351" s="35" t="s">
        <v>91</v>
      </c>
      <c r="H351" s="36">
        <v>10</v>
      </c>
      <c r="I351" s="17">
        <v>271.78721</v>
      </c>
      <c r="J351" s="17">
        <f>'2018年固定资产折旧表'!J351+I351</f>
        <v>2446.08489</v>
      </c>
      <c r="K351" s="17">
        <f t="shared" si="10"/>
        <v>355.84511</v>
      </c>
      <c r="L351" s="72">
        <v>0.03</v>
      </c>
      <c r="M351" s="17">
        <f t="shared" si="11"/>
        <v>84.0579</v>
      </c>
      <c r="N351" s="17" t="s">
        <v>92</v>
      </c>
    </row>
    <row r="352" spans="1:14">
      <c r="A352" s="13" t="s">
        <v>705</v>
      </c>
      <c r="B352" s="27" t="s">
        <v>706</v>
      </c>
      <c r="C352" s="29" t="s">
        <v>4</v>
      </c>
      <c r="D352" s="16" t="s">
        <v>37</v>
      </c>
      <c r="E352" s="17">
        <v>1682.54</v>
      </c>
      <c r="F352" s="84" t="s">
        <v>90</v>
      </c>
      <c r="G352" s="35" t="s">
        <v>91</v>
      </c>
      <c r="H352" s="36">
        <v>10</v>
      </c>
      <c r="I352" s="17">
        <v>163.20638</v>
      </c>
      <c r="J352" s="17">
        <f>'2018年固定资产折旧表'!J352+I352</f>
        <v>1468.85742</v>
      </c>
      <c r="K352" s="17">
        <f t="shared" si="10"/>
        <v>213.68258</v>
      </c>
      <c r="L352" s="72">
        <v>0.03</v>
      </c>
      <c r="M352" s="17">
        <f t="shared" si="11"/>
        <v>50.4762</v>
      </c>
      <c r="N352" s="17" t="s">
        <v>92</v>
      </c>
    </row>
    <row r="353" spans="1:14">
      <c r="A353" s="13" t="s">
        <v>707</v>
      </c>
      <c r="B353" s="27" t="s">
        <v>708</v>
      </c>
      <c r="C353" s="29" t="s">
        <v>4</v>
      </c>
      <c r="D353" s="16" t="s">
        <v>37</v>
      </c>
      <c r="E353" s="17">
        <v>26019.96</v>
      </c>
      <c r="F353" s="84" t="s">
        <v>90</v>
      </c>
      <c r="G353" s="35" t="s">
        <v>91</v>
      </c>
      <c r="H353" s="36">
        <v>10</v>
      </c>
      <c r="I353" s="17">
        <v>2523.93612</v>
      </c>
      <c r="J353" s="17">
        <f>'2018年固定资产折旧表'!J353+I353</f>
        <v>22715.42508</v>
      </c>
      <c r="K353" s="17">
        <f t="shared" si="10"/>
        <v>3304.53492000001</v>
      </c>
      <c r="L353" s="72">
        <v>0.03</v>
      </c>
      <c r="M353" s="17">
        <f t="shared" si="11"/>
        <v>780.5988</v>
      </c>
      <c r="N353" s="17" t="s">
        <v>92</v>
      </c>
    </row>
    <row r="354" spans="1:14">
      <c r="A354" s="13" t="s">
        <v>709</v>
      </c>
      <c r="B354" s="27" t="s">
        <v>710</v>
      </c>
      <c r="C354" s="29" t="s">
        <v>4</v>
      </c>
      <c r="D354" s="16" t="s">
        <v>37</v>
      </c>
      <c r="E354" s="17">
        <v>11480</v>
      </c>
      <c r="F354" s="84" t="s">
        <v>90</v>
      </c>
      <c r="G354" s="35" t="s">
        <v>91</v>
      </c>
      <c r="H354" s="36">
        <v>10</v>
      </c>
      <c r="I354" s="17">
        <v>1113.56</v>
      </c>
      <c r="J354" s="17">
        <f>'2018年固定资产折旧表'!J354+I354</f>
        <v>10022.04</v>
      </c>
      <c r="K354" s="17">
        <f t="shared" si="10"/>
        <v>1457.96</v>
      </c>
      <c r="L354" s="72">
        <v>0.03</v>
      </c>
      <c r="M354" s="17">
        <f t="shared" si="11"/>
        <v>344.4</v>
      </c>
      <c r="N354" s="17" t="s">
        <v>92</v>
      </c>
    </row>
    <row r="355" spans="1:14">
      <c r="A355" s="13" t="s">
        <v>711</v>
      </c>
      <c r="B355" s="27" t="s">
        <v>712</v>
      </c>
      <c r="C355" s="29" t="s">
        <v>4</v>
      </c>
      <c r="D355" s="16" t="s">
        <v>37</v>
      </c>
      <c r="E355" s="17">
        <v>852655.35</v>
      </c>
      <c r="F355" s="84" t="s">
        <v>90</v>
      </c>
      <c r="G355" s="35" t="s">
        <v>91</v>
      </c>
      <c r="H355" s="36">
        <v>10</v>
      </c>
      <c r="I355" s="17">
        <v>82707.56895</v>
      </c>
      <c r="J355" s="17">
        <f>'2018年固定资产折旧表'!J355+I355</f>
        <v>744368.12055</v>
      </c>
      <c r="K355" s="17">
        <f t="shared" si="10"/>
        <v>108287.22945</v>
      </c>
      <c r="L355" s="72">
        <v>0.03</v>
      </c>
      <c r="M355" s="17">
        <f t="shared" si="11"/>
        <v>25579.6605</v>
      </c>
      <c r="N355" s="17" t="s">
        <v>92</v>
      </c>
    </row>
    <row r="356" spans="1:14">
      <c r="A356" s="13" t="s">
        <v>713</v>
      </c>
      <c r="B356" s="27" t="s">
        <v>714</v>
      </c>
      <c r="C356" s="29" t="s">
        <v>4</v>
      </c>
      <c r="D356" s="16" t="s">
        <v>37</v>
      </c>
      <c r="E356" s="17">
        <v>99111.54</v>
      </c>
      <c r="F356" s="84" t="s">
        <v>90</v>
      </c>
      <c r="G356" s="35" t="s">
        <v>91</v>
      </c>
      <c r="H356" s="36">
        <v>10</v>
      </c>
      <c r="I356" s="17">
        <v>9613.81938</v>
      </c>
      <c r="J356" s="17">
        <f>'2018年固定资产折旧表'!J356+I356</f>
        <v>86524.37442</v>
      </c>
      <c r="K356" s="17">
        <f t="shared" si="10"/>
        <v>12587.16558</v>
      </c>
      <c r="L356" s="72">
        <v>0.03</v>
      </c>
      <c r="M356" s="17">
        <f t="shared" si="11"/>
        <v>2973.3462</v>
      </c>
      <c r="N356" s="17" t="s">
        <v>92</v>
      </c>
    </row>
    <row r="357" spans="1:14">
      <c r="A357" s="13" t="s">
        <v>715</v>
      </c>
      <c r="B357" s="27" t="s">
        <v>716</v>
      </c>
      <c r="C357" s="29" t="s">
        <v>4</v>
      </c>
      <c r="D357" s="16" t="s">
        <v>37</v>
      </c>
      <c r="E357" s="17">
        <v>39709.31</v>
      </c>
      <c r="F357" s="84" t="s">
        <v>90</v>
      </c>
      <c r="G357" s="35" t="s">
        <v>91</v>
      </c>
      <c r="H357" s="36">
        <v>10</v>
      </c>
      <c r="I357" s="17">
        <v>3851.80307</v>
      </c>
      <c r="J357" s="17">
        <f>'2018年固定资产折旧表'!J357+I357</f>
        <v>34666.22763</v>
      </c>
      <c r="K357" s="17">
        <f t="shared" si="10"/>
        <v>5043.08237</v>
      </c>
      <c r="L357" s="72">
        <v>0.03</v>
      </c>
      <c r="M357" s="17">
        <f t="shared" si="11"/>
        <v>1191.2793</v>
      </c>
      <c r="N357" s="17" t="s">
        <v>92</v>
      </c>
    </row>
    <row r="358" spans="1:14">
      <c r="A358" s="13" t="s">
        <v>717</v>
      </c>
      <c r="B358" s="27" t="s">
        <v>718</v>
      </c>
      <c r="C358" s="29" t="s">
        <v>4</v>
      </c>
      <c r="D358" s="16" t="s">
        <v>37</v>
      </c>
      <c r="E358" s="17">
        <v>28793.19</v>
      </c>
      <c r="F358" s="84" t="s">
        <v>90</v>
      </c>
      <c r="G358" s="35" t="s">
        <v>91</v>
      </c>
      <c r="H358" s="36">
        <v>10</v>
      </c>
      <c r="I358" s="17">
        <v>2792.93943</v>
      </c>
      <c r="J358" s="17">
        <f>'2018年固定资产折旧表'!J358+I358</f>
        <v>25136.45487</v>
      </c>
      <c r="K358" s="17">
        <f t="shared" si="10"/>
        <v>3656.73513</v>
      </c>
      <c r="L358" s="72">
        <v>0.03</v>
      </c>
      <c r="M358" s="17">
        <f t="shared" si="11"/>
        <v>863.7957</v>
      </c>
      <c r="N358" s="17" t="s">
        <v>92</v>
      </c>
    </row>
    <row r="359" spans="1:14">
      <c r="A359" s="13" t="s">
        <v>719</v>
      </c>
      <c r="B359" s="27" t="s">
        <v>720</v>
      </c>
      <c r="C359" s="29" t="s">
        <v>4</v>
      </c>
      <c r="D359" s="16" t="s">
        <v>44</v>
      </c>
      <c r="E359" s="17">
        <v>12930.7</v>
      </c>
      <c r="F359" s="84" t="s">
        <v>90</v>
      </c>
      <c r="G359" s="35" t="s">
        <v>91</v>
      </c>
      <c r="H359" s="36">
        <v>10</v>
      </c>
      <c r="I359" s="17">
        <v>1254.2779</v>
      </c>
      <c r="J359" s="17">
        <f>'2018年固定资产折旧表'!J359+I359</f>
        <v>11288.5011</v>
      </c>
      <c r="K359" s="17">
        <f t="shared" si="10"/>
        <v>1642.1989</v>
      </c>
      <c r="L359" s="72">
        <v>0.03</v>
      </c>
      <c r="M359" s="17">
        <f t="shared" si="11"/>
        <v>387.921</v>
      </c>
      <c r="N359" s="17" t="s">
        <v>92</v>
      </c>
    </row>
    <row r="360" spans="1:14">
      <c r="A360" s="13" t="s">
        <v>721</v>
      </c>
      <c r="B360" s="27" t="s">
        <v>720</v>
      </c>
      <c r="C360" s="29" t="s">
        <v>4</v>
      </c>
      <c r="D360" s="16" t="s">
        <v>44</v>
      </c>
      <c r="E360" s="17">
        <v>7748.36</v>
      </c>
      <c r="F360" s="84" t="s">
        <v>90</v>
      </c>
      <c r="G360" s="35" t="s">
        <v>91</v>
      </c>
      <c r="H360" s="36">
        <v>10</v>
      </c>
      <c r="I360" s="17">
        <v>751.59092</v>
      </c>
      <c r="J360" s="17">
        <f>'2018年固定资产折旧表'!J360+I360</f>
        <v>6764.31828</v>
      </c>
      <c r="K360" s="17">
        <f t="shared" si="10"/>
        <v>984.041720000001</v>
      </c>
      <c r="L360" s="72">
        <v>0.03</v>
      </c>
      <c r="M360" s="17">
        <f t="shared" si="11"/>
        <v>232.4508</v>
      </c>
      <c r="N360" s="17" t="s">
        <v>92</v>
      </c>
    </row>
    <row r="361" spans="1:14">
      <c r="A361" s="13" t="s">
        <v>722</v>
      </c>
      <c r="B361" s="27" t="s">
        <v>720</v>
      </c>
      <c r="C361" s="29" t="s">
        <v>4</v>
      </c>
      <c r="D361" s="16" t="s">
        <v>44</v>
      </c>
      <c r="E361" s="17">
        <v>17076.58</v>
      </c>
      <c r="F361" s="84" t="s">
        <v>90</v>
      </c>
      <c r="G361" s="35" t="s">
        <v>91</v>
      </c>
      <c r="H361" s="36">
        <v>10</v>
      </c>
      <c r="I361" s="17">
        <v>1656.42826</v>
      </c>
      <c r="J361" s="17">
        <f>'2018年固定资产折旧表'!J361+I361</f>
        <v>14907.85434</v>
      </c>
      <c r="K361" s="17">
        <f t="shared" si="10"/>
        <v>2168.72566</v>
      </c>
      <c r="L361" s="72">
        <v>0.03</v>
      </c>
      <c r="M361" s="17">
        <f t="shared" si="11"/>
        <v>512.2974</v>
      </c>
      <c r="N361" s="17" t="s">
        <v>92</v>
      </c>
    </row>
    <row r="362" spans="1:14">
      <c r="A362" s="13" t="s">
        <v>723</v>
      </c>
      <c r="B362" s="27" t="s">
        <v>720</v>
      </c>
      <c r="C362" s="29" t="s">
        <v>4</v>
      </c>
      <c r="D362" s="16" t="s">
        <v>44</v>
      </c>
      <c r="E362" s="17">
        <v>29514.2</v>
      </c>
      <c r="F362" s="84" t="s">
        <v>90</v>
      </c>
      <c r="G362" s="35" t="s">
        <v>91</v>
      </c>
      <c r="H362" s="36">
        <v>10</v>
      </c>
      <c r="I362" s="17">
        <v>2862.8774</v>
      </c>
      <c r="J362" s="17">
        <f>'2018年固定资产折旧表'!J362+I362</f>
        <v>25765.8966</v>
      </c>
      <c r="K362" s="17">
        <f t="shared" si="10"/>
        <v>3748.3034</v>
      </c>
      <c r="L362" s="72">
        <v>0.03</v>
      </c>
      <c r="M362" s="17">
        <f t="shared" si="11"/>
        <v>885.426</v>
      </c>
      <c r="N362" s="17" t="s">
        <v>92</v>
      </c>
    </row>
    <row r="363" spans="1:14">
      <c r="A363" s="13" t="s">
        <v>724</v>
      </c>
      <c r="B363" s="27" t="s">
        <v>720</v>
      </c>
      <c r="C363" s="29" t="s">
        <v>4</v>
      </c>
      <c r="D363" s="16" t="s">
        <v>44</v>
      </c>
      <c r="E363" s="17">
        <v>37805.95</v>
      </c>
      <c r="F363" s="84" t="s">
        <v>90</v>
      </c>
      <c r="G363" s="35" t="s">
        <v>91</v>
      </c>
      <c r="H363" s="36">
        <v>10</v>
      </c>
      <c r="I363" s="17">
        <v>3667.17715</v>
      </c>
      <c r="J363" s="17">
        <f>'2018年固定资产折旧表'!J363+I363</f>
        <v>33004.59435</v>
      </c>
      <c r="K363" s="17">
        <f t="shared" si="10"/>
        <v>4801.35565</v>
      </c>
      <c r="L363" s="72">
        <v>0.03</v>
      </c>
      <c r="M363" s="17">
        <f t="shared" si="11"/>
        <v>1134.1785</v>
      </c>
      <c r="N363" s="17" t="s">
        <v>92</v>
      </c>
    </row>
    <row r="364" spans="1:14">
      <c r="A364" s="13" t="s">
        <v>725</v>
      </c>
      <c r="B364" s="27" t="s">
        <v>726</v>
      </c>
      <c r="C364" s="29" t="s">
        <v>4</v>
      </c>
      <c r="D364" s="16" t="s">
        <v>44</v>
      </c>
      <c r="E364" s="17">
        <v>51690.55</v>
      </c>
      <c r="F364" s="84" t="s">
        <v>90</v>
      </c>
      <c r="G364" s="35" t="s">
        <v>91</v>
      </c>
      <c r="H364" s="36">
        <v>10</v>
      </c>
      <c r="I364" s="17">
        <v>5013.98335</v>
      </c>
      <c r="J364" s="17">
        <f>'2018年固定资产折旧表'!J364+I364</f>
        <v>45125.85015</v>
      </c>
      <c r="K364" s="17">
        <f t="shared" si="10"/>
        <v>6564.69985</v>
      </c>
      <c r="L364" s="72">
        <v>0.03</v>
      </c>
      <c r="M364" s="17">
        <f t="shared" si="11"/>
        <v>1550.7165</v>
      </c>
      <c r="N364" s="17" t="s">
        <v>92</v>
      </c>
    </row>
    <row r="365" spans="1:14">
      <c r="A365" s="13" t="s">
        <v>727</v>
      </c>
      <c r="B365" s="27" t="s">
        <v>728</v>
      </c>
      <c r="C365" s="29" t="s">
        <v>4</v>
      </c>
      <c r="D365" s="16" t="s">
        <v>44</v>
      </c>
      <c r="E365" s="17">
        <v>37692.8</v>
      </c>
      <c r="F365" s="84" t="s">
        <v>90</v>
      </c>
      <c r="G365" s="35" t="s">
        <v>91</v>
      </c>
      <c r="H365" s="36">
        <v>10</v>
      </c>
      <c r="I365" s="17">
        <v>3656.2016</v>
      </c>
      <c r="J365" s="17">
        <f>'2018年固定资产折旧表'!J365+I365</f>
        <v>32905.8144</v>
      </c>
      <c r="K365" s="17">
        <f t="shared" si="10"/>
        <v>4786.9856</v>
      </c>
      <c r="L365" s="72">
        <v>0.03</v>
      </c>
      <c r="M365" s="17">
        <f t="shared" si="11"/>
        <v>1130.784</v>
      </c>
      <c r="N365" s="17" t="s">
        <v>92</v>
      </c>
    </row>
    <row r="366" spans="1:14">
      <c r="A366" s="13" t="s">
        <v>729</v>
      </c>
      <c r="B366" s="27" t="s">
        <v>730</v>
      </c>
      <c r="C366" s="29" t="s">
        <v>4</v>
      </c>
      <c r="D366" s="16" t="s">
        <v>44</v>
      </c>
      <c r="E366" s="17">
        <v>138333.6</v>
      </c>
      <c r="F366" s="84" t="s">
        <v>90</v>
      </c>
      <c r="G366" s="35" t="s">
        <v>91</v>
      </c>
      <c r="H366" s="36">
        <v>10</v>
      </c>
      <c r="I366" s="17">
        <v>13418.3592</v>
      </c>
      <c r="J366" s="17">
        <f>'2018年固定资产折旧表'!J366+I366</f>
        <v>120765.2328</v>
      </c>
      <c r="K366" s="17">
        <f t="shared" si="10"/>
        <v>17568.3672</v>
      </c>
      <c r="L366" s="72">
        <v>0.03</v>
      </c>
      <c r="M366" s="17">
        <f t="shared" si="11"/>
        <v>4150.008</v>
      </c>
      <c r="N366" s="17" t="s">
        <v>92</v>
      </c>
    </row>
    <row r="367" spans="1:14">
      <c r="A367" s="13" t="s">
        <v>731</v>
      </c>
      <c r="B367" s="27" t="s">
        <v>732</v>
      </c>
      <c r="C367" s="29" t="s">
        <v>4</v>
      </c>
      <c r="D367" s="16" t="s">
        <v>44</v>
      </c>
      <c r="E367" s="17">
        <v>77458.54</v>
      </c>
      <c r="F367" s="84" t="s">
        <v>90</v>
      </c>
      <c r="G367" s="35" t="s">
        <v>91</v>
      </c>
      <c r="H367" s="36">
        <v>10</v>
      </c>
      <c r="I367" s="17">
        <v>7513.47838</v>
      </c>
      <c r="J367" s="17">
        <f>'2018年固定资产折旧表'!J367+I367</f>
        <v>67621.30542</v>
      </c>
      <c r="K367" s="17">
        <f t="shared" si="10"/>
        <v>9837.23458</v>
      </c>
      <c r="L367" s="72">
        <v>0.03</v>
      </c>
      <c r="M367" s="17">
        <f t="shared" si="11"/>
        <v>2323.7562</v>
      </c>
      <c r="N367" s="17" t="s">
        <v>92</v>
      </c>
    </row>
    <row r="368" spans="1:14">
      <c r="A368" s="13" t="s">
        <v>733</v>
      </c>
      <c r="B368" s="27" t="s">
        <v>734</v>
      </c>
      <c r="C368" s="29" t="s">
        <v>4</v>
      </c>
      <c r="D368" s="16" t="s">
        <v>44</v>
      </c>
      <c r="E368" s="17">
        <v>156368.48</v>
      </c>
      <c r="F368" s="84" t="s">
        <v>90</v>
      </c>
      <c r="G368" s="35" t="s">
        <v>91</v>
      </c>
      <c r="H368" s="36">
        <v>10</v>
      </c>
      <c r="I368" s="17">
        <v>15167.74256</v>
      </c>
      <c r="J368" s="17">
        <f>'2018年固定资产折旧表'!J368+I368</f>
        <v>136509.68304</v>
      </c>
      <c r="K368" s="17">
        <f t="shared" si="10"/>
        <v>19858.79696</v>
      </c>
      <c r="L368" s="72">
        <v>0.03</v>
      </c>
      <c r="M368" s="17">
        <f t="shared" si="11"/>
        <v>4691.0544</v>
      </c>
      <c r="N368" s="17" t="s">
        <v>92</v>
      </c>
    </row>
    <row r="369" spans="1:14">
      <c r="A369" s="13" t="s">
        <v>735</v>
      </c>
      <c r="B369" s="27" t="s">
        <v>736</v>
      </c>
      <c r="C369" s="29" t="s">
        <v>4</v>
      </c>
      <c r="D369" s="16" t="s">
        <v>44</v>
      </c>
      <c r="E369" s="17">
        <v>136260.64</v>
      </c>
      <c r="F369" s="84" t="s">
        <v>90</v>
      </c>
      <c r="G369" s="35" t="s">
        <v>91</v>
      </c>
      <c r="H369" s="36">
        <v>10</v>
      </c>
      <c r="I369" s="17">
        <v>13217.28208</v>
      </c>
      <c r="J369" s="17">
        <f>'2018年固定资产折旧表'!J369+I369</f>
        <v>118955.53872</v>
      </c>
      <c r="K369" s="17">
        <f t="shared" si="10"/>
        <v>17305.10128</v>
      </c>
      <c r="L369" s="72">
        <v>0.03</v>
      </c>
      <c r="M369" s="17">
        <f t="shared" si="11"/>
        <v>4087.8192</v>
      </c>
      <c r="N369" s="17" t="s">
        <v>92</v>
      </c>
    </row>
    <row r="370" spans="1:14">
      <c r="A370" s="13" t="s">
        <v>737</v>
      </c>
      <c r="B370" s="27" t="s">
        <v>738</v>
      </c>
      <c r="C370" s="29" t="s">
        <v>4</v>
      </c>
      <c r="D370" s="16" t="s">
        <v>37</v>
      </c>
      <c r="E370" s="17">
        <v>47303.1</v>
      </c>
      <c r="F370" s="84" t="s">
        <v>90</v>
      </c>
      <c r="G370" s="35" t="s">
        <v>91</v>
      </c>
      <c r="H370" s="36">
        <v>10</v>
      </c>
      <c r="I370" s="17">
        <v>4588.4007</v>
      </c>
      <c r="J370" s="17">
        <f>'2018年固定资产折旧表'!J370+I370</f>
        <v>41295.6063</v>
      </c>
      <c r="K370" s="17">
        <f t="shared" si="10"/>
        <v>6007.4937</v>
      </c>
      <c r="L370" s="72">
        <v>0.03</v>
      </c>
      <c r="M370" s="17">
        <f t="shared" si="11"/>
        <v>1419.093</v>
      </c>
      <c r="N370" s="17" t="s">
        <v>92</v>
      </c>
    </row>
    <row r="371" spans="1:14">
      <c r="A371" s="13" t="s">
        <v>739</v>
      </c>
      <c r="B371" s="27" t="s">
        <v>740</v>
      </c>
      <c r="C371" s="29" t="s">
        <v>4</v>
      </c>
      <c r="D371" s="16" t="s">
        <v>37</v>
      </c>
      <c r="E371" s="17">
        <v>18327.4</v>
      </c>
      <c r="F371" s="84" t="s">
        <v>90</v>
      </c>
      <c r="G371" s="35" t="s">
        <v>91</v>
      </c>
      <c r="H371" s="36">
        <v>10</v>
      </c>
      <c r="I371" s="17">
        <v>1777.7578</v>
      </c>
      <c r="J371" s="17">
        <f>'2018年固定资产折旧表'!J371+I371</f>
        <v>15999.8202</v>
      </c>
      <c r="K371" s="17">
        <f t="shared" si="10"/>
        <v>2327.5798</v>
      </c>
      <c r="L371" s="72">
        <v>0.03</v>
      </c>
      <c r="M371" s="17">
        <f t="shared" si="11"/>
        <v>549.822</v>
      </c>
      <c r="N371" s="17" t="s">
        <v>92</v>
      </c>
    </row>
    <row r="372" spans="1:14">
      <c r="A372" s="13" t="s">
        <v>741</v>
      </c>
      <c r="B372" s="27" t="s">
        <v>742</v>
      </c>
      <c r="C372" s="29" t="s">
        <v>4</v>
      </c>
      <c r="D372" s="16" t="s">
        <v>37</v>
      </c>
      <c r="E372" s="17">
        <v>59724</v>
      </c>
      <c r="F372" s="84" t="s">
        <v>90</v>
      </c>
      <c r="G372" s="35" t="s">
        <v>91</v>
      </c>
      <c r="H372" s="36">
        <v>10</v>
      </c>
      <c r="I372" s="17">
        <v>5793.228</v>
      </c>
      <c r="J372" s="17">
        <f>'2018年固定资产折旧表'!J372+I372</f>
        <v>52139.052</v>
      </c>
      <c r="K372" s="17">
        <f t="shared" si="10"/>
        <v>7584.94799999999</v>
      </c>
      <c r="L372" s="72">
        <v>0.03</v>
      </c>
      <c r="M372" s="17">
        <f t="shared" si="11"/>
        <v>1791.72</v>
      </c>
      <c r="N372" s="17" t="s">
        <v>92</v>
      </c>
    </row>
    <row r="373" spans="1:14">
      <c r="A373" s="13" t="s">
        <v>743</v>
      </c>
      <c r="B373" s="27" t="s">
        <v>744</v>
      </c>
      <c r="C373" s="29" t="s">
        <v>4</v>
      </c>
      <c r="D373" s="16" t="s">
        <v>37</v>
      </c>
      <c r="E373" s="17">
        <v>41811</v>
      </c>
      <c r="F373" s="84" t="s">
        <v>90</v>
      </c>
      <c r="G373" s="35" t="s">
        <v>91</v>
      </c>
      <c r="H373" s="36">
        <v>10</v>
      </c>
      <c r="I373" s="17">
        <v>4055.667</v>
      </c>
      <c r="J373" s="17">
        <f>'2018年固定资产折旧表'!J373+I373</f>
        <v>36501.003</v>
      </c>
      <c r="K373" s="17">
        <f t="shared" si="10"/>
        <v>5309.997</v>
      </c>
      <c r="L373" s="72">
        <v>0.03</v>
      </c>
      <c r="M373" s="17">
        <f t="shared" si="11"/>
        <v>1254.33</v>
      </c>
      <c r="N373" s="17" t="s">
        <v>92</v>
      </c>
    </row>
    <row r="374" spans="1:14">
      <c r="A374" s="13" t="s">
        <v>745</v>
      </c>
      <c r="B374" s="27" t="s">
        <v>164</v>
      </c>
      <c r="C374" s="29" t="s">
        <v>4</v>
      </c>
      <c r="D374" s="16" t="s">
        <v>37</v>
      </c>
      <c r="E374" s="17">
        <v>21780</v>
      </c>
      <c r="F374" s="84" t="s">
        <v>90</v>
      </c>
      <c r="G374" s="35" t="s">
        <v>91</v>
      </c>
      <c r="H374" s="36">
        <v>10</v>
      </c>
      <c r="I374" s="17">
        <v>2112.66</v>
      </c>
      <c r="J374" s="17">
        <f>'2018年固定资产折旧表'!J374+I374</f>
        <v>19013.94</v>
      </c>
      <c r="K374" s="17">
        <f t="shared" si="10"/>
        <v>2766.06</v>
      </c>
      <c r="L374" s="72">
        <v>0.03</v>
      </c>
      <c r="M374" s="17">
        <f t="shared" si="11"/>
        <v>653.4</v>
      </c>
      <c r="N374" s="17" t="s">
        <v>92</v>
      </c>
    </row>
    <row r="375" spans="1:14">
      <c r="A375" s="13" t="s">
        <v>746</v>
      </c>
      <c r="B375" s="27" t="s">
        <v>172</v>
      </c>
      <c r="C375" s="29" t="s">
        <v>4</v>
      </c>
      <c r="D375" s="16" t="s">
        <v>37</v>
      </c>
      <c r="E375" s="17">
        <v>25776</v>
      </c>
      <c r="F375" s="84" t="s">
        <v>90</v>
      </c>
      <c r="G375" s="35" t="s">
        <v>91</v>
      </c>
      <c r="H375" s="36">
        <v>10</v>
      </c>
      <c r="I375" s="17">
        <v>2500.272</v>
      </c>
      <c r="J375" s="17">
        <f>'2018年固定资产折旧表'!J375+I375</f>
        <v>22502.448</v>
      </c>
      <c r="K375" s="17">
        <f t="shared" si="10"/>
        <v>3273.552</v>
      </c>
      <c r="L375" s="72">
        <v>0.03</v>
      </c>
      <c r="M375" s="17">
        <f t="shared" si="11"/>
        <v>773.28</v>
      </c>
      <c r="N375" s="17" t="s">
        <v>92</v>
      </c>
    </row>
    <row r="376" spans="1:14">
      <c r="A376" s="13" t="s">
        <v>747</v>
      </c>
      <c r="B376" s="27" t="s">
        <v>166</v>
      </c>
      <c r="C376" s="29" t="s">
        <v>4</v>
      </c>
      <c r="D376" s="16" t="s">
        <v>37</v>
      </c>
      <c r="E376" s="17">
        <v>2080.5</v>
      </c>
      <c r="F376" s="84" t="s">
        <v>90</v>
      </c>
      <c r="G376" s="35" t="s">
        <v>91</v>
      </c>
      <c r="H376" s="36">
        <v>10</v>
      </c>
      <c r="I376" s="17">
        <v>201.8085</v>
      </c>
      <c r="J376" s="17">
        <f>'2018年固定资产折旧表'!J376+I376</f>
        <v>1816.2765</v>
      </c>
      <c r="K376" s="17">
        <f t="shared" si="10"/>
        <v>264.2235</v>
      </c>
      <c r="L376" s="72">
        <v>0.03</v>
      </c>
      <c r="M376" s="17">
        <f t="shared" si="11"/>
        <v>62.415</v>
      </c>
      <c r="N376" s="17" t="s">
        <v>92</v>
      </c>
    </row>
    <row r="377" spans="1:14">
      <c r="A377" s="13" t="s">
        <v>748</v>
      </c>
      <c r="B377" s="27" t="s">
        <v>168</v>
      </c>
      <c r="C377" s="29" t="s">
        <v>4</v>
      </c>
      <c r="D377" s="16" t="s">
        <v>37</v>
      </c>
      <c r="E377" s="17">
        <v>27202.65</v>
      </c>
      <c r="F377" s="84" t="s">
        <v>90</v>
      </c>
      <c r="G377" s="35" t="s">
        <v>91</v>
      </c>
      <c r="H377" s="36">
        <v>10</v>
      </c>
      <c r="I377" s="17">
        <v>2638.65705</v>
      </c>
      <c r="J377" s="17">
        <f>'2018年固定资产折旧表'!J377+I377</f>
        <v>23747.91345</v>
      </c>
      <c r="K377" s="17">
        <f t="shared" si="10"/>
        <v>3454.73654999999</v>
      </c>
      <c r="L377" s="72">
        <v>0.03</v>
      </c>
      <c r="M377" s="17">
        <f t="shared" si="11"/>
        <v>816.0795</v>
      </c>
      <c r="N377" s="17" t="s">
        <v>92</v>
      </c>
    </row>
    <row r="378" spans="1:14">
      <c r="A378" s="13" t="s">
        <v>749</v>
      </c>
      <c r="B378" s="27" t="s">
        <v>170</v>
      </c>
      <c r="C378" s="47" t="s">
        <v>4</v>
      </c>
      <c r="D378" s="16" t="s">
        <v>37</v>
      </c>
      <c r="E378" s="17">
        <v>2703.7</v>
      </c>
      <c r="F378" s="84" t="s">
        <v>90</v>
      </c>
      <c r="G378" s="35" t="s">
        <v>91</v>
      </c>
      <c r="H378" s="36">
        <v>10</v>
      </c>
      <c r="I378" s="17">
        <v>262.2589</v>
      </c>
      <c r="J378" s="17">
        <f>'2018年固定资产折旧表'!J378+I378</f>
        <v>2360.3301</v>
      </c>
      <c r="K378" s="17">
        <f t="shared" si="10"/>
        <v>343.3699</v>
      </c>
      <c r="L378" s="72">
        <v>0.03</v>
      </c>
      <c r="M378" s="17">
        <f t="shared" si="11"/>
        <v>81.111</v>
      </c>
      <c r="N378" s="17" t="s">
        <v>92</v>
      </c>
    </row>
    <row r="379" spans="1:14">
      <c r="A379" s="13" t="s">
        <v>750</v>
      </c>
      <c r="B379" s="48" t="s">
        <v>751</v>
      </c>
      <c r="C379" s="49" t="s">
        <v>4</v>
      </c>
      <c r="D379" s="16" t="s">
        <v>44</v>
      </c>
      <c r="E379" s="17">
        <v>520.79</v>
      </c>
      <c r="F379" s="84" t="s">
        <v>90</v>
      </c>
      <c r="G379" s="35" t="s">
        <v>91</v>
      </c>
      <c r="H379" s="36">
        <v>10</v>
      </c>
      <c r="I379" s="17">
        <v>50.51663</v>
      </c>
      <c r="J379" s="17">
        <f>'2018年固定资产折旧表'!J379+I379</f>
        <v>454.64967</v>
      </c>
      <c r="K379" s="17">
        <f t="shared" si="10"/>
        <v>66.1403299999999</v>
      </c>
      <c r="L379" s="72">
        <v>0.03</v>
      </c>
      <c r="M379" s="17">
        <f t="shared" si="11"/>
        <v>15.6237</v>
      </c>
      <c r="N379" s="17" t="s">
        <v>92</v>
      </c>
    </row>
    <row r="380" spans="1:14">
      <c r="A380" s="13" t="s">
        <v>752</v>
      </c>
      <c r="B380" s="48" t="s">
        <v>753</v>
      </c>
      <c r="C380" s="47" t="s">
        <v>2</v>
      </c>
      <c r="D380" s="16" t="s">
        <v>68</v>
      </c>
      <c r="E380" s="17">
        <v>30130</v>
      </c>
      <c r="F380" s="84" t="s">
        <v>90</v>
      </c>
      <c r="G380" s="35" t="s">
        <v>91</v>
      </c>
      <c r="H380" s="36">
        <v>10</v>
      </c>
      <c r="I380" s="17">
        <v>2922.61</v>
      </c>
      <c r="J380" s="17">
        <f>'2018年固定资产折旧表'!J380+I380</f>
        <v>26303.49</v>
      </c>
      <c r="K380" s="17">
        <f t="shared" si="10"/>
        <v>3826.51</v>
      </c>
      <c r="L380" s="72">
        <v>0.03</v>
      </c>
      <c r="M380" s="17">
        <f t="shared" si="11"/>
        <v>903.9</v>
      </c>
      <c r="N380" s="17" t="s">
        <v>92</v>
      </c>
    </row>
    <row r="381" spans="1:14">
      <c r="A381" s="13" t="s">
        <v>754</v>
      </c>
      <c r="B381" s="48" t="s">
        <v>755</v>
      </c>
      <c r="C381" s="47" t="s">
        <v>4</v>
      </c>
      <c r="D381" s="16" t="s">
        <v>48</v>
      </c>
      <c r="E381" s="17">
        <v>17360</v>
      </c>
      <c r="F381" s="84" t="s">
        <v>90</v>
      </c>
      <c r="G381" s="35" t="s">
        <v>91</v>
      </c>
      <c r="H381" s="36">
        <v>10</v>
      </c>
      <c r="I381" s="17">
        <v>1683.92</v>
      </c>
      <c r="J381" s="17">
        <f>'2018年固定资产折旧表'!J381+I381</f>
        <v>15155.28</v>
      </c>
      <c r="K381" s="17">
        <f t="shared" si="10"/>
        <v>2204.72</v>
      </c>
      <c r="L381" s="72">
        <v>0.03</v>
      </c>
      <c r="M381" s="17">
        <f t="shared" si="11"/>
        <v>520.8</v>
      </c>
      <c r="N381" s="17" t="s">
        <v>92</v>
      </c>
    </row>
    <row r="382" spans="1:14">
      <c r="A382" s="13" t="s">
        <v>756</v>
      </c>
      <c r="B382" s="48" t="s">
        <v>757</v>
      </c>
      <c r="C382" s="29" t="s">
        <v>0</v>
      </c>
      <c r="D382" s="16" t="s">
        <v>11</v>
      </c>
      <c r="E382" s="17">
        <v>12050028.15</v>
      </c>
      <c r="F382" s="84" t="s">
        <v>90</v>
      </c>
      <c r="G382" s="35" t="s">
        <v>91</v>
      </c>
      <c r="H382" s="36">
        <v>20</v>
      </c>
      <c r="I382" s="17">
        <v>584426.365275</v>
      </c>
      <c r="J382" s="17">
        <f>'2018年固定资产折旧表'!J382+I382</f>
        <v>5259837.287475</v>
      </c>
      <c r="K382" s="17">
        <f t="shared" si="10"/>
        <v>6790190.862525</v>
      </c>
      <c r="L382" s="72">
        <v>0.03</v>
      </c>
      <c r="M382" s="17">
        <f t="shared" si="11"/>
        <v>361500.8445</v>
      </c>
      <c r="N382" s="17" t="s">
        <v>92</v>
      </c>
    </row>
    <row r="383" spans="1:14">
      <c r="A383" s="13" t="s">
        <v>758</v>
      </c>
      <c r="B383" s="48" t="s">
        <v>759</v>
      </c>
      <c r="C383" s="47" t="s">
        <v>1</v>
      </c>
      <c r="D383" s="16" t="s">
        <v>12</v>
      </c>
      <c r="E383" s="17">
        <v>462324.37</v>
      </c>
      <c r="F383" s="84" t="s">
        <v>90</v>
      </c>
      <c r="G383" s="35" t="s">
        <v>91</v>
      </c>
      <c r="H383" s="36">
        <v>20</v>
      </c>
      <c r="I383" s="17">
        <v>22422.731945</v>
      </c>
      <c r="J383" s="17">
        <f>'2018年固定资产折旧表'!J383+I383</f>
        <v>201804.587505</v>
      </c>
      <c r="K383" s="17">
        <f t="shared" si="10"/>
        <v>260519.782495</v>
      </c>
      <c r="L383" s="72">
        <v>0.03</v>
      </c>
      <c r="M383" s="17">
        <f t="shared" si="11"/>
        <v>13869.7311</v>
      </c>
      <c r="N383" s="17" t="s">
        <v>92</v>
      </c>
    </row>
    <row r="384" spans="1:14">
      <c r="A384" s="13" t="s">
        <v>760</v>
      </c>
      <c r="B384" s="48" t="s">
        <v>761</v>
      </c>
      <c r="C384" s="49" t="s">
        <v>1</v>
      </c>
      <c r="D384" s="16" t="s">
        <v>34</v>
      </c>
      <c r="E384" s="17">
        <v>197737.01</v>
      </c>
      <c r="F384" s="84" t="s">
        <v>90</v>
      </c>
      <c r="G384" s="35" t="s">
        <v>91</v>
      </c>
      <c r="H384" s="36">
        <v>20</v>
      </c>
      <c r="I384" s="17">
        <v>9590.244985</v>
      </c>
      <c r="J384" s="17">
        <f>'2018年固定资产折旧表'!J384+I384</f>
        <v>86312.204865</v>
      </c>
      <c r="K384" s="17">
        <f t="shared" si="10"/>
        <v>111424.805135</v>
      </c>
      <c r="L384" s="72">
        <v>0.03</v>
      </c>
      <c r="M384" s="17">
        <f t="shared" si="11"/>
        <v>5932.1103</v>
      </c>
      <c r="N384" s="17" t="s">
        <v>92</v>
      </c>
    </row>
    <row r="385" spans="1:14">
      <c r="A385" s="13" t="s">
        <v>762</v>
      </c>
      <c r="B385" s="48" t="s">
        <v>763</v>
      </c>
      <c r="C385" s="29" t="s">
        <v>1</v>
      </c>
      <c r="D385" s="16" t="s">
        <v>12</v>
      </c>
      <c r="E385" s="17">
        <v>425182.91</v>
      </c>
      <c r="F385" s="84" t="s">
        <v>90</v>
      </c>
      <c r="G385" s="35" t="s">
        <v>91</v>
      </c>
      <c r="H385" s="36">
        <v>20</v>
      </c>
      <c r="I385" s="17">
        <v>20621.371135</v>
      </c>
      <c r="J385" s="17">
        <f>'2018年固定资产折旧表'!J385+I385</f>
        <v>185592.340215</v>
      </c>
      <c r="K385" s="17">
        <f t="shared" si="10"/>
        <v>239590.569785</v>
      </c>
      <c r="L385" s="72">
        <v>0.03</v>
      </c>
      <c r="M385" s="17">
        <f t="shared" si="11"/>
        <v>12755.4873</v>
      </c>
      <c r="N385" s="17" t="s">
        <v>92</v>
      </c>
    </row>
    <row r="386" spans="1:14">
      <c r="A386" s="13" t="s">
        <v>764</v>
      </c>
      <c r="B386" s="48" t="s">
        <v>765</v>
      </c>
      <c r="C386" s="47" t="s">
        <v>1</v>
      </c>
      <c r="D386" s="16" t="s">
        <v>12</v>
      </c>
      <c r="E386" s="17">
        <v>27147.76</v>
      </c>
      <c r="F386" s="84" t="s">
        <v>90</v>
      </c>
      <c r="G386" s="35" t="s">
        <v>91</v>
      </c>
      <c r="H386" s="36">
        <v>20</v>
      </c>
      <c r="I386" s="17">
        <v>1316.66636</v>
      </c>
      <c r="J386" s="17">
        <f>'2018年固定资产折旧表'!J386+I386</f>
        <v>11849.99724</v>
      </c>
      <c r="K386" s="17">
        <f t="shared" si="10"/>
        <v>15297.76276</v>
      </c>
      <c r="L386" s="72">
        <v>0.03</v>
      </c>
      <c r="M386" s="17">
        <f t="shared" si="11"/>
        <v>814.4328</v>
      </c>
      <c r="N386" s="17" t="s">
        <v>92</v>
      </c>
    </row>
    <row r="387" spans="1:14">
      <c r="A387" s="13" t="s">
        <v>766</v>
      </c>
      <c r="B387" s="48" t="s">
        <v>767</v>
      </c>
      <c r="C387" s="49" t="s">
        <v>1</v>
      </c>
      <c r="D387" s="16" t="s">
        <v>23</v>
      </c>
      <c r="E387" s="17">
        <v>1633200</v>
      </c>
      <c r="F387" s="84" t="s">
        <v>90</v>
      </c>
      <c r="G387" s="35" t="s">
        <v>91</v>
      </c>
      <c r="H387" s="36">
        <v>20</v>
      </c>
      <c r="I387" s="17">
        <v>79210.2</v>
      </c>
      <c r="J387" s="17">
        <f>'2018年固定资产折旧表'!J387+I387</f>
        <v>712891.8</v>
      </c>
      <c r="K387" s="17">
        <f t="shared" si="10"/>
        <v>920308.2</v>
      </c>
      <c r="L387" s="72">
        <v>0.03</v>
      </c>
      <c r="M387" s="17">
        <f t="shared" si="11"/>
        <v>48996</v>
      </c>
      <c r="N387" s="17" t="s">
        <v>92</v>
      </c>
    </row>
    <row r="388" spans="1:14">
      <c r="A388" s="13" t="s">
        <v>768</v>
      </c>
      <c r="B388" s="48" t="s">
        <v>769</v>
      </c>
      <c r="C388" s="29" t="s">
        <v>1</v>
      </c>
      <c r="D388" s="16" t="s">
        <v>23</v>
      </c>
      <c r="E388" s="17">
        <v>506705.27</v>
      </c>
      <c r="F388" s="84" t="s">
        <v>90</v>
      </c>
      <c r="G388" s="35" t="s">
        <v>91</v>
      </c>
      <c r="H388" s="36">
        <v>20</v>
      </c>
      <c r="I388" s="17">
        <v>24575.205595</v>
      </c>
      <c r="J388" s="17">
        <f>'2018年固定资产折旧表'!J388+I388</f>
        <v>221176.850355</v>
      </c>
      <c r="K388" s="17">
        <f t="shared" si="10"/>
        <v>285528.419645</v>
      </c>
      <c r="L388" s="72">
        <v>0.03</v>
      </c>
      <c r="M388" s="17">
        <f t="shared" si="11"/>
        <v>15201.1581</v>
      </c>
      <c r="N388" s="17" t="s">
        <v>92</v>
      </c>
    </row>
    <row r="389" spans="1:14">
      <c r="A389" s="13" t="s">
        <v>770</v>
      </c>
      <c r="B389" s="48" t="s">
        <v>771</v>
      </c>
      <c r="C389" s="47" t="s">
        <v>4</v>
      </c>
      <c r="D389" s="16" t="s">
        <v>44</v>
      </c>
      <c r="E389" s="17">
        <v>530000</v>
      </c>
      <c r="F389" s="84" t="s">
        <v>90</v>
      </c>
      <c r="G389" s="35" t="s">
        <v>91</v>
      </c>
      <c r="H389" s="36">
        <v>10</v>
      </c>
      <c r="I389" s="17">
        <v>51410</v>
      </c>
      <c r="J389" s="17">
        <f>'2018年固定资产折旧表'!J389+I389</f>
        <v>462690</v>
      </c>
      <c r="K389" s="17">
        <f t="shared" ref="K389:K393" si="12">E389-J389</f>
        <v>67310</v>
      </c>
      <c r="L389" s="72">
        <v>0.03</v>
      </c>
      <c r="M389" s="17">
        <f t="shared" ref="M389:M427" si="13">E389*L389</f>
        <v>15900</v>
      </c>
      <c r="N389" s="17" t="s">
        <v>92</v>
      </c>
    </row>
    <row r="390" spans="1:14">
      <c r="A390" s="13" t="s">
        <v>772</v>
      </c>
      <c r="B390" s="48" t="s">
        <v>773</v>
      </c>
      <c r="C390" s="49" t="s">
        <v>5</v>
      </c>
      <c r="D390" s="16" t="s">
        <v>45</v>
      </c>
      <c r="E390" s="17">
        <v>334970</v>
      </c>
      <c r="F390" s="84" t="s">
        <v>90</v>
      </c>
      <c r="G390" s="35" t="s">
        <v>91</v>
      </c>
      <c r="H390" s="36">
        <v>10</v>
      </c>
      <c r="I390" s="17">
        <v>32492.09</v>
      </c>
      <c r="J390" s="17">
        <f>'2018年固定资产折旧表'!J390+I390</f>
        <v>292428.81</v>
      </c>
      <c r="K390" s="17">
        <f t="shared" si="12"/>
        <v>42541.1900000001</v>
      </c>
      <c r="L390" s="72">
        <v>0.03</v>
      </c>
      <c r="M390" s="17">
        <f t="shared" si="13"/>
        <v>10049.1</v>
      </c>
      <c r="N390" s="17" t="s">
        <v>92</v>
      </c>
    </row>
    <row r="391" spans="1:14">
      <c r="A391" s="13" t="s">
        <v>774</v>
      </c>
      <c r="B391" s="48" t="s">
        <v>775</v>
      </c>
      <c r="C391" s="29" t="s">
        <v>1</v>
      </c>
      <c r="D391" s="16" t="s">
        <v>12</v>
      </c>
      <c r="E391" s="17">
        <v>535950.98</v>
      </c>
      <c r="F391" s="84" t="s">
        <v>90</v>
      </c>
      <c r="G391" s="35" t="s">
        <v>91</v>
      </c>
      <c r="H391" s="36">
        <v>20</v>
      </c>
      <c r="I391" s="17">
        <v>25993.62253</v>
      </c>
      <c r="J391" s="17">
        <f>'2018年固定资产折旧表'!J391+I391</f>
        <v>233942.60277</v>
      </c>
      <c r="K391" s="17">
        <f t="shared" si="12"/>
        <v>302008.37723</v>
      </c>
      <c r="L391" s="72">
        <v>0.03</v>
      </c>
      <c r="M391" s="17">
        <f t="shared" si="13"/>
        <v>16078.5294</v>
      </c>
      <c r="N391" s="17" t="s">
        <v>92</v>
      </c>
    </row>
    <row r="392" spans="1:14">
      <c r="A392" s="13" t="s">
        <v>776</v>
      </c>
      <c r="B392" s="48" t="s">
        <v>777</v>
      </c>
      <c r="C392" s="47" t="s">
        <v>3</v>
      </c>
      <c r="D392" s="16" t="s">
        <v>47</v>
      </c>
      <c r="E392" s="17">
        <v>6594.5</v>
      </c>
      <c r="F392" s="84" t="s">
        <v>90</v>
      </c>
      <c r="G392" s="35" t="s">
        <v>91</v>
      </c>
      <c r="H392" s="36">
        <v>10</v>
      </c>
      <c r="I392" s="17">
        <v>639.6665</v>
      </c>
      <c r="J392" s="17">
        <f>'2018年固定资产折旧表'!J392+I392</f>
        <v>5756.9985</v>
      </c>
      <c r="K392" s="17">
        <f t="shared" si="12"/>
        <v>837.501499999999</v>
      </c>
      <c r="L392" s="72">
        <v>0.03</v>
      </c>
      <c r="M392" s="17">
        <f t="shared" si="13"/>
        <v>197.835</v>
      </c>
      <c r="N392" s="17" t="s">
        <v>92</v>
      </c>
    </row>
    <row r="393" spans="1:14">
      <c r="A393" s="13" t="s">
        <v>778</v>
      </c>
      <c r="B393" s="48" t="s">
        <v>779</v>
      </c>
      <c r="C393" s="49" t="s">
        <v>3</v>
      </c>
      <c r="D393" s="16" t="s">
        <v>14</v>
      </c>
      <c r="E393" s="17">
        <v>55000</v>
      </c>
      <c r="F393" s="84" t="s">
        <v>90</v>
      </c>
      <c r="G393" s="35" t="s">
        <v>91</v>
      </c>
      <c r="H393" s="36">
        <v>10</v>
      </c>
      <c r="I393" s="17">
        <v>5335</v>
      </c>
      <c r="J393" s="17">
        <f>'2018年固定资产折旧表'!J393+I393</f>
        <v>48015</v>
      </c>
      <c r="K393" s="17">
        <f t="shared" si="12"/>
        <v>6985</v>
      </c>
      <c r="L393" s="72">
        <v>0.03</v>
      </c>
      <c r="M393" s="17">
        <f t="shared" si="13"/>
        <v>1650</v>
      </c>
      <c r="N393" s="17" t="s">
        <v>92</v>
      </c>
    </row>
    <row r="394" s="92" customFormat="1" spans="1:14">
      <c r="A394" s="13" t="s">
        <v>780</v>
      </c>
      <c r="B394" s="48" t="s">
        <v>781</v>
      </c>
      <c r="C394" s="49" t="s">
        <v>10</v>
      </c>
      <c r="D394" s="49" t="s">
        <v>32</v>
      </c>
      <c r="E394" s="17">
        <v>3800</v>
      </c>
      <c r="F394" s="84" t="s">
        <v>90</v>
      </c>
      <c r="G394" s="35" t="s">
        <v>782</v>
      </c>
      <c r="H394" s="17">
        <v>5</v>
      </c>
      <c r="I394" s="17"/>
      <c r="J394" s="17">
        <f>'2018年固定资产折旧表'!J394+I394</f>
        <v>3610</v>
      </c>
      <c r="K394" s="17">
        <f t="shared" ref="K394:K427" si="14">E394-J394</f>
        <v>190</v>
      </c>
      <c r="L394" s="72">
        <v>0.05</v>
      </c>
      <c r="M394" s="17">
        <f t="shared" si="13"/>
        <v>190</v>
      </c>
      <c r="N394" s="17" t="s">
        <v>783</v>
      </c>
    </row>
    <row r="395" s="92" customFormat="1" spans="1:14">
      <c r="A395" s="13" t="s">
        <v>784</v>
      </c>
      <c r="B395" s="48" t="s">
        <v>785</v>
      </c>
      <c r="C395" s="49" t="s">
        <v>10</v>
      </c>
      <c r="D395" s="49" t="s">
        <v>32</v>
      </c>
      <c r="E395" s="17">
        <v>563.11</v>
      </c>
      <c r="F395" s="84" t="s">
        <v>90</v>
      </c>
      <c r="G395" s="35" t="s">
        <v>786</v>
      </c>
      <c r="H395" s="17">
        <v>5</v>
      </c>
      <c r="I395" s="17">
        <v>107.04</v>
      </c>
      <c r="J395" s="17">
        <f>'2018年固定资产折旧表'!J395+I395</f>
        <v>285.44</v>
      </c>
      <c r="K395" s="17">
        <f t="shared" si="14"/>
        <v>277.67</v>
      </c>
      <c r="L395" s="72">
        <v>0.05</v>
      </c>
      <c r="M395" s="17">
        <f t="shared" si="13"/>
        <v>28.1555</v>
      </c>
      <c r="N395" s="17" t="s">
        <v>783</v>
      </c>
    </row>
    <row r="396" s="92" customFormat="1" spans="1:14">
      <c r="A396" s="13" t="s">
        <v>787</v>
      </c>
      <c r="B396" s="48" t="s">
        <v>785</v>
      </c>
      <c r="C396" s="49" t="s">
        <v>10</v>
      </c>
      <c r="D396" s="49" t="s">
        <v>32</v>
      </c>
      <c r="E396" s="17">
        <v>563.11</v>
      </c>
      <c r="F396" s="84" t="s">
        <v>90</v>
      </c>
      <c r="G396" s="35" t="s">
        <v>786</v>
      </c>
      <c r="H396" s="17">
        <v>5</v>
      </c>
      <c r="I396" s="17">
        <v>107.04</v>
      </c>
      <c r="J396" s="17">
        <f>'2018年固定资产折旧表'!J396+I396</f>
        <v>285.44</v>
      </c>
      <c r="K396" s="17">
        <f t="shared" si="14"/>
        <v>277.67</v>
      </c>
      <c r="L396" s="72">
        <v>0.05</v>
      </c>
      <c r="M396" s="17">
        <f t="shared" si="13"/>
        <v>28.1555</v>
      </c>
      <c r="N396" s="17" t="s">
        <v>783</v>
      </c>
    </row>
    <row r="397" s="92" customFormat="1" spans="1:14">
      <c r="A397" s="13" t="s">
        <v>788</v>
      </c>
      <c r="B397" s="48" t="s">
        <v>785</v>
      </c>
      <c r="C397" s="49" t="s">
        <v>10</v>
      </c>
      <c r="D397" s="49" t="s">
        <v>32</v>
      </c>
      <c r="E397" s="17">
        <v>563.1</v>
      </c>
      <c r="F397" s="84" t="s">
        <v>90</v>
      </c>
      <c r="G397" s="35" t="s">
        <v>786</v>
      </c>
      <c r="H397" s="17">
        <v>5</v>
      </c>
      <c r="I397" s="17">
        <v>107.04</v>
      </c>
      <c r="J397" s="17">
        <f>'2018年固定资产折旧表'!J397+I397</f>
        <v>285.44</v>
      </c>
      <c r="K397" s="17">
        <f t="shared" si="14"/>
        <v>277.66</v>
      </c>
      <c r="L397" s="72">
        <v>0.05</v>
      </c>
      <c r="M397" s="17">
        <f t="shared" si="13"/>
        <v>28.155</v>
      </c>
      <c r="N397" s="17" t="s">
        <v>783</v>
      </c>
    </row>
    <row r="398" s="92" customFormat="1" spans="1:14">
      <c r="A398" s="13" t="s">
        <v>789</v>
      </c>
      <c r="B398" s="48" t="s">
        <v>785</v>
      </c>
      <c r="C398" s="49" t="s">
        <v>10</v>
      </c>
      <c r="D398" s="49" t="s">
        <v>32</v>
      </c>
      <c r="E398" s="17">
        <v>563.11</v>
      </c>
      <c r="F398" s="84" t="s">
        <v>90</v>
      </c>
      <c r="G398" s="35" t="s">
        <v>786</v>
      </c>
      <c r="H398" s="17">
        <v>5</v>
      </c>
      <c r="I398" s="17">
        <v>107.04</v>
      </c>
      <c r="J398" s="17">
        <f>'2018年固定资产折旧表'!J398+I398</f>
        <v>285.44</v>
      </c>
      <c r="K398" s="17">
        <f t="shared" si="14"/>
        <v>277.67</v>
      </c>
      <c r="L398" s="72">
        <v>0.05</v>
      </c>
      <c r="M398" s="17">
        <f t="shared" si="13"/>
        <v>28.1555</v>
      </c>
      <c r="N398" s="17" t="s">
        <v>783</v>
      </c>
    </row>
    <row r="399" s="92" customFormat="1" spans="1:14">
      <c r="A399" s="13" t="s">
        <v>790</v>
      </c>
      <c r="B399" s="48" t="s">
        <v>791</v>
      </c>
      <c r="C399" s="49" t="s">
        <v>10</v>
      </c>
      <c r="D399" s="49" t="s">
        <v>21</v>
      </c>
      <c r="E399" s="17">
        <v>12500</v>
      </c>
      <c r="F399" s="84" t="s">
        <v>90</v>
      </c>
      <c r="G399" s="35" t="s">
        <v>792</v>
      </c>
      <c r="H399" s="17">
        <v>5</v>
      </c>
      <c r="I399" s="17"/>
      <c r="J399" s="17">
        <f>'2018年固定资产折旧表'!J399+I399</f>
        <v>11875</v>
      </c>
      <c r="K399" s="17">
        <f t="shared" si="14"/>
        <v>625</v>
      </c>
      <c r="L399" s="72">
        <v>0.05</v>
      </c>
      <c r="M399" s="17">
        <f t="shared" si="13"/>
        <v>625</v>
      </c>
      <c r="N399" s="17" t="s">
        <v>783</v>
      </c>
    </row>
    <row r="400" s="92" customFormat="1" spans="1:14">
      <c r="A400" s="13" t="s">
        <v>793</v>
      </c>
      <c r="B400" s="48" t="s">
        <v>794</v>
      </c>
      <c r="C400" s="49" t="s">
        <v>10</v>
      </c>
      <c r="D400" s="49" t="s">
        <v>32</v>
      </c>
      <c r="E400" s="17">
        <v>1599</v>
      </c>
      <c r="F400" s="84" t="s">
        <v>90</v>
      </c>
      <c r="G400" s="35" t="s">
        <v>795</v>
      </c>
      <c r="H400" s="17">
        <v>5</v>
      </c>
      <c r="I400" s="17"/>
      <c r="J400" s="17">
        <f>'2018年固定资产折旧表'!J400+I400</f>
        <v>1519.05</v>
      </c>
      <c r="K400" s="17">
        <f t="shared" si="14"/>
        <v>79.95</v>
      </c>
      <c r="L400" s="72">
        <v>0.05</v>
      </c>
      <c r="M400" s="17">
        <f t="shared" si="13"/>
        <v>79.95</v>
      </c>
      <c r="N400" s="17" t="s">
        <v>783</v>
      </c>
    </row>
    <row r="401" s="92" customFormat="1" spans="1:14">
      <c r="A401" s="13" t="s">
        <v>796</v>
      </c>
      <c r="B401" s="48" t="s">
        <v>797</v>
      </c>
      <c r="C401" s="49" t="s">
        <v>10</v>
      </c>
      <c r="D401" s="49" t="s">
        <v>21</v>
      </c>
      <c r="E401" s="17">
        <v>3990</v>
      </c>
      <c r="F401" s="84" t="s">
        <v>90</v>
      </c>
      <c r="G401" s="35" t="s">
        <v>795</v>
      </c>
      <c r="H401" s="17">
        <v>5</v>
      </c>
      <c r="I401" s="17"/>
      <c r="J401" s="17">
        <f>'2018年固定资产折旧表'!J401+I401</f>
        <v>3790.5</v>
      </c>
      <c r="K401" s="17">
        <f t="shared" si="14"/>
        <v>199.5</v>
      </c>
      <c r="L401" s="72">
        <v>0.05</v>
      </c>
      <c r="M401" s="17">
        <f t="shared" si="13"/>
        <v>199.5</v>
      </c>
      <c r="N401" s="17" t="s">
        <v>783</v>
      </c>
    </row>
    <row r="402" s="92" customFormat="1" spans="1:14">
      <c r="A402" s="13" t="s">
        <v>798</v>
      </c>
      <c r="B402" s="48" t="s">
        <v>799</v>
      </c>
      <c r="C402" s="49" t="s">
        <v>10</v>
      </c>
      <c r="D402" s="49" t="s">
        <v>21</v>
      </c>
      <c r="E402" s="17">
        <v>1600</v>
      </c>
      <c r="F402" s="84" t="s">
        <v>90</v>
      </c>
      <c r="G402" s="35" t="s">
        <v>795</v>
      </c>
      <c r="H402" s="17">
        <v>5</v>
      </c>
      <c r="I402" s="17"/>
      <c r="J402" s="17">
        <f>'2018年固定资产折旧表'!J402+I402</f>
        <v>1520</v>
      </c>
      <c r="K402" s="17">
        <f t="shared" si="14"/>
        <v>80</v>
      </c>
      <c r="L402" s="72">
        <v>0.05</v>
      </c>
      <c r="M402" s="17">
        <f t="shared" si="13"/>
        <v>80</v>
      </c>
      <c r="N402" s="17" t="s">
        <v>783</v>
      </c>
    </row>
    <row r="403" s="92" customFormat="1" spans="1:14">
      <c r="A403" s="13" t="s">
        <v>800</v>
      </c>
      <c r="B403" s="48" t="s">
        <v>801</v>
      </c>
      <c r="C403" s="49" t="s">
        <v>10</v>
      </c>
      <c r="D403" s="49" t="s">
        <v>21</v>
      </c>
      <c r="E403" s="17">
        <v>1160</v>
      </c>
      <c r="F403" s="84" t="s">
        <v>90</v>
      </c>
      <c r="G403" s="35" t="s">
        <v>802</v>
      </c>
      <c r="H403" s="17">
        <v>5</v>
      </c>
      <c r="I403" s="17">
        <v>110.02</v>
      </c>
      <c r="J403" s="17">
        <f>'2018年固定资产折旧表'!J403+I403</f>
        <v>1102</v>
      </c>
      <c r="K403" s="17">
        <f t="shared" si="14"/>
        <v>58</v>
      </c>
      <c r="L403" s="72">
        <v>0.05</v>
      </c>
      <c r="M403" s="17">
        <f t="shared" si="13"/>
        <v>58</v>
      </c>
      <c r="N403" s="17" t="s">
        <v>783</v>
      </c>
    </row>
    <row r="404" s="92" customFormat="1" spans="1:14">
      <c r="A404" s="13" t="s">
        <v>803</v>
      </c>
      <c r="B404" s="48" t="s">
        <v>804</v>
      </c>
      <c r="C404" s="49" t="s">
        <v>10</v>
      </c>
      <c r="D404" s="49" t="s">
        <v>21</v>
      </c>
      <c r="E404" s="17">
        <v>3900</v>
      </c>
      <c r="F404" s="84" t="s">
        <v>90</v>
      </c>
      <c r="G404" s="35" t="s">
        <v>805</v>
      </c>
      <c r="H404" s="17">
        <v>5</v>
      </c>
      <c r="I404" s="17">
        <v>741</v>
      </c>
      <c r="J404" s="17">
        <f>'2018年固定资产折旧表'!J404+I404</f>
        <v>3396.25</v>
      </c>
      <c r="K404" s="17">
        <f t="shared" si="14"/>
        <v>503.75</v>
      </c>
      <c r="L404" s="72">
        <v>0.05</v>
      </c>
      <c r="M404" s="17">
        <f t="shared" si="13"/>
        <v>195</v>
      </c>
      <c r="N404" s="17" t="s">
        <v>783</v>
      </c>
    </row>
    <row r="405" s="92" customFormat="1" spans="1:14">
      <c r="A405" s="13" t="s">
        <v>806</v>
      </c>
      <c r="B405" s="48" t="s">
        <v>807</v>
      </c>
      <c r="C405" s="49" t="s">
        <v>10</v>
      </c>
      <c r="D405" s="49" t="s">
        <v>32</v>
      </c>
      <c r="E405" s="17">
        <v>1480</v>
      </c>
      <c r="F405" s="84" t="s">
        <v>90</v>
      </c>
      <c r="G405" s="35" t="s">
        <v>805</v>
      </c>
      <c r="H405" s="17">
        <v>5</v>
      </c>
      <c r="I405" s="17">
        <v>281.16</v>
      </c>
      <c r="J405" s="17">
        <f>'2018年固定资产折旧表'!J405+I405</f>
        <v>1288.65</v>
      </c>
      <c r="K405" s="17">
        <f t="shared" si="14"/>
        <v>191.35</v>
      </c>
      <c r="L405" s="72">
        <v>0.05</v>
      </c>
      <c r="M405" s="17">
        <f t="shared" si="13"/>
        <v>74</v>
      </c>
      <c r="N405" s="17" t="s">
        <v>783</v>
      </c>
    </row>
    <row r="406" s="92" customFormat="1" spans="1:14">
      <c r="A406" s="13" t="s">
        <v>808</v>
      </c>
      <c r="B406" s="48" t="s">
        <v>809</v>
      </c>
      <c r="C406" s="49" t="s">
        <v>10</v>
      </c>
      <c r="D406" s="49" t="s">
        <v>21</v>
      </c>
      <c r="E406" s="17">
        <v>4029.13</v>
      </c>
      <c r="F406" s="84" t="s">
        <v>90</v>
      </c>
      <c r="G406" s="35" t="s">
        <v>810</v>
      </c>
      <c r="H406" s="17">
        <v>5</v>
      </c>
      <c r="I406" s="17">
        <v>765.48</v>
      </c>
      <c r="J406" s="17">
        <f>'2018年固定资产折旧表'!J406+I406</f>
        <v>2041.28</v>
      </c>
      <c r="K406" s="17">
        <f t="shared" si="14"/>
        <v>1987.85</v>
      </c>
      <c r="L406" s="72">
        <v>0.05</v>
      </c>
      <c r="M406" s="17">
        <f t="shared" si="13"/>
        <v>201.4565</v>
      </c>
      <c r="N406" s="17" t="s">
        <v>783</v>
      </c>
    </row>
    <row r="407" s="92" customFormat="1" spans="1:14">
      <c r="A407" s="13" t="s">
        <v>811</v>
      </c>
      <c r="B407" s="48" t="s">
        <v>812</v>
      </c>
      <c r="C407" s="49" t="s">
        <v>10</v>
      </c>
      <c r="D407" s="49" t="s">
        <v>21</v>
      </c>
      <c r="E407" s="17">
        <v>3262.14</v>
      </c>
      <c r="F407" s="84" t="s">
        <v>90</v>
      </c>
      <c r="G407" s="35" t="s">
        <v>810</v>
      </c>
      <c r="H407" s="17">
        <v>5</v>
      </c>
      <c r="I407" s="17">
        <v>619.8</v>
      </c>
      <c r="J407" s="17">
        <f>'2018年固定资产折旧表'!J407+I407</f>
        <v>1652.8</v>
      </c>
      <c r="K407" s="17">
        <f t="shared" si="14"/>
        <v>1609.34</v>
      </c>
      <c r="L407" s="72">
        <v>0.05</v>
      </c>
      <c r="M407" s="17">
        <f t="shared" si="13"/>
        <v>163.107</v>
      </c>
      <c r="N407" s="17" t="s">
        <v>783</v>
      </c>
    </row>
    <row r="408" s="92" customFormat="1" spans="1:14">
      <c r="A408" s="13" t="s">
        <v>813</v>
      </c>
      <c r="B408" s="48" t="s">
        <v>814</v>
      </c>
      <c r="C408" s="49" t="s">
        <v>2</v>
      </c>
      <c r="D408" s="49" t="s">
        <v>24</v>
      </c>
      <c r="E408" s="17">
        <v>84680</v>
      </c>
      <c r="F408" s="84" t="s">
        <v>90</v>
      </c>
      <c r="G408" s="35" t="s">
        <v>815</v>
      </c>
      <c r="H408" s="17">
        <v>10</v>
      </c>
      <c r="I408" s="17">
        <v>8044.56</v>
      </c>
      <c r="J408" s="17">
        <f>'2018年固定资产折旧表'!J408+I408</f>
        <v>41563.56</v>
      </c>
      <c r="K408" s="17">
        <f t="shared" si="14"/>
        <v>43116.44</v>
      </c>
      <c r="L408" s="72">
        <v>0.05</v>
      </c>
      <c r="M408" s="17">
        <f t="shared" si="13"/>
        <v>4234</v>
      </c>
      <c r="N408" s="17" t="s">
        <v>783</v>
      </c>
    </row>
    <row r="409" s="92" customFormat="1" spans="1:14">
      <c r="A409" s="13" t="s">
        <v>816</v>
      </c>
      <c r="B409" s="48" t="s">
        <v>814</v>
      </c>
      <c r="C409" s="49" t="s">
        <v>2</v>
      </c>
      <c r="D409" s="49" t="s">
        <v>24</v>
      </c>
      <c r="E409" s="17">
        <v>84680</v>
      </c>
      <c r="F409" s="84" t="s">
        <v>90</v>
      </c>
      <c r="G409" s="35" t="s">
        <v>815</v>
      </c>
      <c r="H409" s="17">
        <v>10</v>
      </c>
      <c r="I409" s="17">
        <v>8044.56</v>
      </c>
      <c r="J409" s="17">
        <f>'2018年固定资产折旧表'!J409+I409</f>
        <v>41563.56</v>
      </c>
      <c r="K409" s="17">
        <f t="shared" si="14"/>
        <v>43116.44</v>
      </c>
      <c r="L409" s="72">
        <v>0.05</v>
      </c>
      <c r="M409" s="17">
        <f t="shared" si="13"/>
        <v>4234</v>
      </c>
      <c r="N409" s="17" t="s">
        <v>783</v>
      </c>
    </row>
    <row r="410" s="92" customFormat="1" spans="1:14">
      <c r="A410" s="13" t="s">
        <v>817</v>
      </c>
      <c r="B410" s="48" t="s">
        <v>818</v>
      </c>
      <c r="C410" s="49" t="s">
        <v>4</v>
      </c>
      <c r="D410" s="49" t="s">
        <v>48</v>
      </c>
      <c r="E410" s="17">
        <v>4750</v>
      </c>
      <c r="F410" s="84" t="s">
        <v>90</v>
      </c>
      <c r="G410" s="35" t="s">
        <v>819</v>
      </c>
      <c r="H410" s="17">
        <v>5</v>
      </c>
      <c r="I410" s="17"/>
      <c r="J410" s="17">
        <f>'2018年固定资产折旧表'!J410+I410</f>
        <v>4512.5</v>
      </c>
      <c r="K410" s="17">
        <f t="shared" si="14"/>
        <v>237.5</v>
      </c>
      <c r="L410" s="72">
        <v>0.05</v>
      </c>
      <c r="M410" s="17">
        <f t="shared" si="13"/>
        <v>237.5</v>
      </c>
      <c r="N410" s="17" t="s">
        <v>783</v>
      </c>
    </row>
    <row r="411" s="92" customFormat="1" spans="1:14">
      <c r="A411" s="13" t="s">
        <v>820</v>
      </c>
      <c r="B411" s="48" t="s">
        <v>821</v>
      </c>
      <c r="C411" s="49" t="s">
        <v>4</v>
      </c>
      <c r="D411" s="49" t="s">
        <v>48</v>
      </c>
      <c r="E411" s="17">
        <v>4900</v>
      </c>
      <c r="F411" s="84" t="s">
        <v>90</v>
      </c>
      <c r="G411" s="35" t="s">
        <v>822</v>
      </c>
      <c r="H411" s="17">
        <v>5</v>
      </c>
      <c r="I411" s="17"/>
      <c r="J411" s="17">
        <f>'2018年固定资产折旧表'!J411+I411</f>
        <v>4655</v>
      </c>
      <c r="K411" s="17">
        <f t="shared" si="14"/>
        <v>245</v>
      </c>
      <c r="L411" s="72">
        <v>0.05</v>
      </c>
      <c r="M411" s="17">
        <f t="shared" si="13"/>
        <v>245</v>
      </c>
      <c r="N411" s="17" t="s">
        <v>783</v>
      </c>
    </row>
    <row r="412" s="92" customFormat="1" spans="1:14">
      <c r="A412" s="13" t="s">
        <v>823</v>
      </c>
      <c r="B412" s="48" t="s">
        <v>824</v>
      </c>
      <c r="C412" s="49" t="s">
        <v>10</v>
      </c>
      <c r="D412" s="49" t="s">
        <v>32</v>
      </c>
      <c r="E412" s="17">
        <v>2213.59</v>
      </c>
      <c r="F412" s="84" t="s">
        <v>90</v>
      </c>
      <c r="G412" s="35" t="s">
        <v>825</v>
      </c>
      <c r="H412" s="17">
        <v>5</v>
      </c>
      <c r="I412" s="17">
        <v>420.6</v>
      </c>
      <c r="J412" s="17">
        <f>'2018年固定资产折旧表'!J412+I412</f>
        <v>1682.4</v>
      </c>
      <c r="K412" s="17">
        <f t="shared" si="14"/>
        <v>531.19</v>
      </c>
      <c r="L412" s="72">
        <v>0.05</v>
      </c>
      <c r="M412" s="17">
        <f t="shared" si="13"/>
        <v>110.6795</v>
      </c>
      <c r="N412" s="17" t="s">
        <v>783</v>
      </c>
    </row>
    <row r="413" s="92" customFormat="1" spans="1:14">
      <c r="A413" s="13" t="s">
        <v>826</v>
      </c>
      <c r="B413" s="48" t="s">
        <v>827</v>
      </c>
      <c r="C413" s="49" t="s">
        <v>10</v>
      </c>
      <c r="D413" s="49" t="s">
        <v>32</v>
      </c>
      <c r="E413" s="17">
        <v>660.19</v>
      </c>
      <c r="F413" s="84" t="s">
        <v>90</v>
      </c>
      <c r="G413" s="35" t="s">
        <v>825</v>
      </c>
      <c r="H413" s="17">
        <v>5</v>
      </c>
      <c r="I413" s="17">
        <v>125.4</v>
      </c>
      <c r="J413" s="17">
        <f>'2018年固定资产折旧表'!J413+I413</f>
        <v>501.6</v>
      </c>
      <c r="K413" s="17">
        <f t="shared" si="14"/>
        <v>158.59</v>
      </c>
      <c r="L413" s="72">
        <v>0.05</v>
      </c>
      <c r="M413" s="17">
        <f t="shared" si="13"/>
        <v>33.0095</v>
      </c>
      <c r="N413" s="17" t="s">
        <v>783</v>
      </c>
    </row>
    <row r="414" s="92" customFormat="1" spans="1:14">
      <c r="A414" s="13" t="s">
        <v>828</v>
      </c>
      <c r="B414" s="48" t="s">
        <v>827</v>
      </c>
      <c r="C414" s="49" t="s">
        <v>10</v>
      </c>
      <c r="D414" s="49" t="s">
        <v>32</v>
      </c>
      <c r="E414" s="17">
        <v>660.19</v>
      </c>
      <c r="F414" s="84" t="s">
        <v>90</v>
      </c>
      <c r="G414" s="35" t="s">
        <v>825</v>
      </c>
      <c r="H414" s="17">
        <v>5</v>
      </c>
      <c r="I414" s="17">
        <v>125.4</v>
      </c>
      <c r="J414" s="17">
        <f>'2018年固定资产折旧表'!J414+I414</f>
        <v>501.6</v>
      </c>
      <c r="K414" s="17">
        <f t="shared" si="14"/>
        <v>158.59</v>
      </c>
      <c r="L414" s="72">
        <v>0.05</v>
      </c>
      <c r="M414" s="17">
        <f t="shared" si="13"/>
        <v>33.0095</v>
      </c>
      <c r="N414" s="17" t="s">
        <v>783</v>
      </c>
    </row>
    <row r="415" s="92" customFormat="1" spans="1:14">
      <c r="A415" s="13" t="s">
        <v>829</v>
      </c>
      <c r="B415" s="48" t="s">
        <v>827</v>
      </c>
      <c r="C415" s="49" t="s">
        <v>10</v>
      </c>
      <c r="D415" s="49" t="s">
        <v>32</v>
      </c>
      <c r="E415" s="17">
        <v>660.2</v>
      </c>
      <c r="F415" s="84" t="s">
        <v>90</v>
      </c>
      <c r="G415" s="35" t="s">
        <v>825</v>
      </c>
      <c r="H415" s="17">
        <v>5</v>
      </c>
      <c r="I415" s="17">
        <v>125.4</v>
      </c>
      <c r="J415" s="17">
        <f>'2018年固定资产折旧表'!J415+I415</f>
        <v>501.6</v>
      </c>
      <c r="K415" s="17">
        <f t="shared" si="14"/>
        <v>158.6</v>
      </c>
      <c r="L415" s="72">
        <v>0.05</v>
      </c>
      <c r="M415" s="17">
        <f t="shared" si="13"/>
        <v>33.01</v>
      </c>
      <c r="N415" s="17" t="s">
        <v>783</v>
      </c>
    </row>
    <row r="416" s="92" customFormat="1" spans="1:14">
      <c r="A416" s="13" t="s">
        <v>830</v>
      </c>
      <c r="B416" s="48" t="s">
        <v>831</v>
      </c>
      <c r="C416" s="49" t="s">
        <v>10</v>
      </c>
      <c r="D416" s="49" t="s">
        <v>21</v>
      </c>
      <c r="E416" s="17">
        <v>1153.85</v>
      </c>
      <c r="F416" s="84" t="s">
        <v>90</v>
      </c>
      <c r="G416" s="35" t="s">
        <v>832</v>
      </c>
      <c r="H416" s="17">
        <v>5</v>
      </c>
      <c r="I416" s="17">
        <v>219.24</v>
      </c>
      <c r="J416" s="17">
        <f>'2018年固定资产折旧表'!J416+I416</f>
        <v>548.1</v>
      </c>
      <c r="K416" s="17">
        <f t="shared" si="14"/>
        <v>605.75</v>
      </c>
      <c r="L416" s="72">
        <v>0.05</v>
      </c>
      <c r="M416" s="17">
        <f t="shared" si="13"/>
        <v>57.6925</v>
      </c>
      <c r="N416" s="17" t="s">
        <v>783</v>
      </c>
    </row>
    <row r="417" s="92" customFormat="1" spans="1:14">
      <c r="A417" s="13" t="s">
        <v>833</v>
      </c>
      <c r="B417" s="48" t="s">
        <v>834</v>
      </c>
      <c r="C417" s="49" t="s">
        <v>10</v>
      </c>
      <c r="D417" s="49" t="s">
        <v>21</v>
      </c>
      <c r="E417" s="17">
        <v>3299.15</v>
      </c>
      <c r="F417" s="84" t="s">
        <v>90</v>
      </c>
      <c r="G417" s="35" t="s">
        <v>835</v>
      </c>
      <c r="H417" s="17">
        <v>5</v>
      </c>
      <c r="I417" s="17">
        <v>626.88</v>
      </c>
      <c r="J417" s="17">
        <f>'2018年固定资产折旧表'!J417+I417</f>
        <v>1462.72</v>
      </c>
      <c r="K417" s="17">
        <f t="shared" si="14"/>
        <v>1836.43</v>
      </c>
      <c r="L417" s="72">
        <v>0.05</v>
      </c>
      <c r="M417" s="17">
        <f t="shared" si="13"/>
        <v>164.9575</v>
      </c>
      <c r="N417" s="17" t="s">
        <v>783</v>
      </c>
    </row>
    <row r="418" s="92" customFormat="1" spans="1:14">
      <c r="A418" s="13" t="s">
        <v>836</v>
      </c>
      <c r="B418" s="48" t="s">
        <v>837</v>
      </c>
      <c r="C418" s="49" t="s">
        <v>10</v>
      </c>
      <c r="D418" s="49" t="s">
        <v>32</v>
      </c>
      <c r="E418" s="17">
        <v>2360</v>
      </c>
      <c r="F418" s="84" t="s">
        <v>90</v>
      </c>
      <c r="G418" s="35" t="s">
        <v>835</v>
      </c>
      <c r="H418" s="17">
        <v>5</v>
      </c>
      <c r="I418" s="17">
        <v>448.44</v>
      </c>
      <c r="J418" s="17">
        <f>'2018年固定资产折旧表'!J418+I418</f>
        <v>896.88</v>
      </c>
      <c r="K418" s="17">
        <f t="shared" si="14"/>
        <v>1463.12</v>
      </c>
      <c r="L418" s="72">
        <v>0.05</v>
      </c>
      <c r="M418" s="17">
        <f t="shared" si="13"/>
        <v>118</v>
      </c>
      <c r="N418" s="17" t="s">
        <v>783</v>
      </c>
    </row>
    <row r="419" s="92" customFormat="1" spans="1:14">
      <c r="A419" s="13" t="s">
        <v>838</v>
      </c>
      <c r="B419" s="48" t="s">
        <v>839</v>
      </c>
      <c r="C419" s="49" t="s">
        <v>10</v>
      </c>
      <c r="D419" s="49" t="s">
        <v>21</v>
      </c>
      <c r="E419" s="17">
        <v>1380</v>
      </c>
      <c r="F419" s="84" t="s">
        <v>90</v>
      </c>
      <c r="G419" s="35" t="s">
        <v>835</v>
      </c>
      <c r="H419" s="17">
        <v>5</v>
      </c>
      <c r="I419" s="17">
        <v>262.2</v>
      </c>
      <c r="J419" s="17">
        <f>'2018年固定资产折旧表'!J419+I419</f>
        <v>524.4</v>
      </c>
      <c r="K419" s="17">
        <f t="shared" si="14"/>
        <v>855.6</v>
      </c>
      <c r="L419" s="72">
        <v>0.05</v>
      </c>
      <c r="M419" s="17">
        <f t="shared" si="13"/>
        <v>69</v>
      </c>
      <c r="N419" s="17" t="s">
        <v>783</v>
      </c>
    </row>
    <row r="420" s="92" customFormat="1" spans="1:14">
      <c r="A420" s="13" t="s">
        <v>840</v>
      </c>
      <c r="B420" s="48" t="s">
        <v>841</v>
      </c>
      <c r="C420" s="49" t="s">
        <v>10</v>
      </c>
      <c r="D420" s="49" t="s">
        <v>32</v>
      </c>
      <c r="E420" s="17">
        <v>569</v>
      </c>
      <c r="F420" s="84" t="s">
        <v>90</v>
      </c>
      <c r="G420" s="35" t="s">
        <v>835</v>
      </c>
      <c r="H420" s="17">
        <v>5</v>
      </c>
      <c r="I420" s="17">
        <v>108.12</v>
      </c>
      <c r="J420" s="17">
        <f>'2018年固定资产折旧表'!J420+I420</f>
        <v>216.24</v>
      </c>
      <c r="K420" s="17">
        <f t="shared" si="14"/>
        <v>352.76</v>
      </c>
      <c r="L420" s="72">
        <v>0.05</v>
      </c>
      <c r="M420" s="17">
        <f t="shared" si="13"/>
        <v>28.45</v>
      </c>
      <c r="N420" s="17" t="s">
        <v>783</v>
      </c>
    </row>
    <row r="421" s="92" customFormat="1" spans="1:14">
      <c r="A421" s="13" t="s">
        <v>842</v>
      </c>
      <c r="B421" s="48" t="s">
        <v>843</v>
      </c>
      <c r="C421" s="57" t="s">
        <v>9</v>
      </c>
      <c r="D421" s="57" t="s">
        <v>31</v>
      </c>
      <c r="E421" s="17">
        <v>79022</v>
      </c>
      <c r="F421" s="84" t="s">
        <v>90</v>
      </c>
      <c r="G421" s="35" t="s">
        <v>844</v>
      </c>
      <c r="H421" s="17">
        <v>6</v>
      </c>
      <c r="I421" s="17"/>
      <c r="J421" s="17">
        <f>'2018年固定资产折旧表'!J421+I421</f>
        <v>75070.9</v>
      </c>
      <c r="K421" s="17">
        <f t="shared" si="14"/>
        <v>3951.09999999999</v>
      </c>
      <c r="L421" s="72">
        <v>0.05</v>
      </c>
      <c r="M421" s="17">
        <f t="shared" si="13"/>
        <v>3951.1</v>
      </c>
      <c r="N421" s="17" t="s">
        <v>783</v>
      </c>
    </row>
    <row r="422" s="92" customFormat="1" spans="1:14">
      <c r="A422" s="13" t="s">
        <v>849</v>
      </c>
      <c r="B422" s="48" t="s">
        <v>850</v>
      </c>
      <c r="C422" s="47" t="s">
        <v>10</v>
      </c>
      <c r="D422" s="16" t="s">
        <v>21</v>
      </c>
      <c r="E422" s="17">
        <v>2106.9</v>
      </c>
      <c r="F422" s="84" t="s">
        <v>90</v>
      </c>
      <c r="G422" s="35" t="s">
        <v>851</v>
      </c>
      <c r="H422" s="17">
        <v>5</v>
      </c>
      <c r="I422" s="17">
        <v>400.32</v>
      </c>
      <c r="J422" s="17">
        <f>'2018年固定资产折旧表'!J422+I422</f>
        <v>600.48</v>
      </c>
      <c r="K422" s="17">
        <f t="shared" si="14"/>
        <v>1506.42</v>
      </c>
      <c r="L422" s="72">
        <v>0.05</v>
      </c>
      <c r="M422" s="17">
        <f t="shared" si="13"/>
        <v>105.345</v>
      </c>
      <c r="N422" s="17" t="s">
        <v>783</v>
      </c>
    </row>
    <row r="423" s="92" customFormat="1" spans="1:14">
      <c r="A423" s="13" t="s">
        <v>852</v>
      </c>
      <c r="B423" s="48" t="s">
        <v>853</v>
      </c>
      <c r="C423" s="49" t="s">
        <v>10</v>
      </c>
      <c r="D423" s="16" t="s">
        <v>21</v>
      </c>
      <c r="E423" s="17">
        <v>516.38</v>
      </c>
      <c r="F423" s="84" t="s">
        <v>90</v>
      </c>
      <c r="G423" s="35" t="s">
        <v>851</v>
      </c>
      <c r="H423" s="17">
        <v>5</v>
      </c>
      <c r="I423" s="17">
        <v>98.16</v>
      </c>
      <c r="J423" s="17">
        <f>'2018年固定资产折旧表'!J423+I423</f>
        <v>147.24</v>
      </c>
      <c r="K423" s="17">
        <f t="shared" si="14"/>
        <v>369.14</v>
      </c>
      <c r="L423" s="72">
        <v>0.05</v>
      </c>
      <c r="M423" s="17">
        <f t="shared" si="13"/>
        <v>25.819</v>
      </c>
      <c r="N423" s="17" t="s">
        <v>783</v>
      </c>
    </row>
    <row r="424" s="92" customFormat="1" spans="1:14">
      <c r="A424" s="13" t="s">
        <v>854</v>
      </c>
      <c r="B424" s="48" t="s">
        <v>855</v>
      </c>
      <c r="C424" s="29" t="s">
        <v>9</v>
      </c>
      <c r="D424" s="16" t="s">
        <v>20</v>
      </c>
      <c r="E424" s="17">
        <v>115137.93</v>
      </c>
      <c r="F424" s="84" t="s">
        <v>90</v>
      </c>
      <c r="G424" s="35" t="s">
        <v>856</v>
      </c>
      <c r="H424" s="17">
        <v>6</v>
      </c>
      <c r="I424" s="17">
        <v>18230.16</v>
      </c>
      <c r="J424" s="17">
        <f>'2018年固定资产折旧表'!J424+I424</f>
        <v>22787.7</v>
      </c>
      <c r="K424" s="17">
        <f t="shared" si="14"/>
        <v>92350.23</v>
      </c>
      <c r="L424" s="72">
        <v>0.05</v>
      </c>
      <c r="M424" s="17">
        <f t="shared" si="13"/>
        <v>5756.8965</v>
      </c>
      <c r="N424" s="17" t="s">
        <v>783</v>
      </c>
    </row>
    <row r="425" s="92" customFormat="1" spans="1:14">
      <c r="A425" s="13" t="s">
        <v>857</v>
      </c>
      <c r="B425" s="48" t="s">
        <v>858</v>
      </c>
      <c r="C425" s="47" t="s">
        <v>10</v>
      </c>
      <c r="D425" s="16" t="s">
        <v>21</v>
      </c>
      <c r="E425" s="17">
        <v>2980</v>
      </c>
      <c r="F425" s="84" t="s">
        <v>90</v>
      </c>
      <c r="G425" s="35" t="s">
        <v>859</v>
      </c>
      <c r="H425" s="17">
        <v>5</v>
      </c>
      <c r="I425" s="17">
        <v>566.16</v>
      </c>
      <c r="J425" s="17">
        <f>'2018年固定资产折旧表'!J425+I425</f>
        <v>613.34</v>
      </c>
      <c r="K425" s="17">
        <f t="shared" si="14"/>
        <v>2366.66</v>
      </c>
      <c r="L425" s="72">
        <v>0.05</v>
      </c>
      <c r="M425" s="17">
        <f t="shared" si="13"/>
        <v>149</v>
      </c>
      <c r="N425" s="17" t="s">
        <v>783</v>
      </c>
    </row>
    <row r="426" s="92" customFormat="1" spans="1:14">
      <c r="A426" s="55" t="s">
        <v>860</v>
      </c>
      <c r="B426" s="56" t="s">
        <v>785</v>
      </c>
      <c r="C426" s="57" t="s">
        <v>10</v>
      </c>
      <c r="D426" s="58" t="s">
        <v>32</v>
      </c>
      <c r="E426" s="59">
        <v>3480</v>
      </c>
      <c r="F426" s="89" t="s">
        <v>90</v>
      </c>
      <c r="G426" s="62" t="s">
        <v>861</v>
      </c>
      <c r="H426" s="59">
        <v>5</v>
      </c>
      <c r="I426" s="59">
        <v>661.2</v>
      </c>
      <c r="J426" s="59">
        <f>'2018年固定资产折旧表'!J426+I426</f>
        <v>661.2</v>
      </c>
      <c r="K426" s="59">
        <f t="shared" si="14"/>
        <v>2818.8</v>
      </c>
      <c r="L426" s="90">
        <v>0.05</v>
      </c>
      <c r="M426" s="59">
        <f t="shared" si="13"/>
        <v>174</v>
      </c>
      <c r="N426" s="59" t="s">
        <v>783</v>
      </c>
    </row>
    <row r="427" s="92" customFormat="1" spans="1:14">
      <c r="A427" s="16" t="s">
        <v>862</v>
      </c>
      <c r="B427" s="35" t="s">
        <v>863</v>
      </c>
      <c r="C427" s="16" t="s">
        <v>10</v>
      </c>
      <c r="D427" s="16" t="s">
        <v>32</v>
      </c>
      <c r="E427" s="17">
        <v>1775</v>
      </c>
      <c r="F427" s="69" t="s">
        <v>90</v>
      </c>
      <c r="G427" s="35" t="s">
        <v>861</v>
      </c>
      <c r="H427" s="17">
        <v>5</v>
      </c>
      <c r="I427" s="17">
        <v>337.2</v>
      </c>
      <c r="J427" s="17">
        <f>'2018年固定资产折旧表'!J427+I427</f>
        <v>337.2</v>
      </c>
      <c r="K427" s="17">
        <f t="shared" si="14"/>
        <v>1437.8</v>
      </c>
      <c r="L427" s="72">
        <v>0.05</v>
      </c>
      <c r="M427" s="17">
        <f t="shared" si="13"/>
        <v>88.75</v>
      </c>
      <c r="N427" s="17" t="s">
        <v>783</v>
      </c>
    </row>
    <row r="428" spans="1:14">
      <c r="A428" s="76"/>
      <c r="B428" s="77" t="s">
        <v>845</v>
      </c>
      <c r="C428" s="76"/>
      <c r="D428" s="76"/>
      <c r="E428" s="78">
        <f>SUM(E4:E427)</f>
        <v>28253637.09</v>
      </c>
      <c r="F428" s="78"/>
      <c r="G428" s="78"/>
      <c r="H428" s="78"/>
      <c r="I428" s="78">
        <f>SUM(I4:I427)</f>
        <v>1942312.29244167</v>
      </c>
      <c r="J428" s="78">
        <f t="shared" ref="J428:M428" si="15">SUM(J4:J427)</f>
        <v>17336989.561975</v>
      </c>
      <c r="K428" s="78">
        <f t="shared" si="15"/>
        <v>10916647.528025</v>
      </c>
      <c r="L428" s="78"/>
      <c r="M428" s="78">
        <f t="shared" si="15"/>
        <v>856340.2543</v>
      </c>
      <c r="N428" s="80"/>
    </row>
  </sheetData>
  <autoFilter ref="A3:O428">
    <extLst/>
  </autoFilter>
  <mergeCells count="1">
    <mergeCell ref="A2:N2"/>
  </mergeCells>
  <dataValidations count="2">
    <dataValidation type="list" allowBlank="1" showInputMessage="1" showErrorMessage="1" sqref="C4:C427">
      <formula1>Sheet2!$A$1:$K$1</formula1>
    </dataValidation>
    <dataValidation type="list" allowBlank="1" showInputMessage="1" showErrorMessage="1" sqref="D4:D427">
      <formula1>INDIRECT(C4)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3"/>
  <sheetViews>
    <sheetView workbookViewId="0">
      <selection activeCell="Q409" sqref="Q409"/>
    </sheetView>
  </sheetViews>
  <sheetFormatPr defaultColWidth="9" defaultRowHeight="13.5"/>
  <cols>
    <col min="1" max="1" width="4.725" customWidth="1"/>
    <col min="2" max="2" width="33.9083333333333" customWidth="1"/>
    <col min="3" max="3" width="15.45" customWidth="1"/>
    <col min="4" max="4" width="27.2666666666667" customWidth="1"/>
    <col min="5" max="5" width="11.3666666666667" customWidth="1"/>
    <col min="6" max="6" width="11.6333333333333" customWidth="1"/>
    <col min="7" max="7" width="12.2666666666667" customWidth="1"/>
    <col min="8" max="8" width="8" customWidth="1"/>
    <col min="9" max="9" width="9.36666666666667" customWidth="1"/>
    <col min="10" max="10" width="10.45" customWidth="1"/>
    <col min="11" max="11" width="11.3666666666667" customWidth="1"/>
    <col min="12" max="12" width="8" customWidth="1"/>
    <col min="14" max="14" width="13.9083333333333" customWidth="1"/>
  </cols>
  <sheetData>
    <row r="1" ht="27.75" spans="1:14">
      <c r="A1" s="67" t="s">
        <v>866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="66" customFormat="1" spans="1:14">
      <c r="A2" s="81" t="s">
        <v>867</v>
      </c>
      <c r="B2" s="81" t="s">
        <v>868</v>
      </c>
      <c r="C2" s="82" t="s">
        <v>869</v>
      </c>
      <c r="D2" s="68" t="s">
        <v>870</v>
      </c>
      <c r="E2" s="83" t="s">
        <v>871</v>
      </c>
      <c r="F2" s="81" t="s">
        <v>872</v>
      </c>
      <c r="G2" s="81" t="s">
        <v>873</v>
      </c>
      <c r="H2" s="81" t="s">
        <v>874</v>
      </c>
      <c r="I2" s="85" t="s">
        <v>875</v>
      </c>
      <c r="J2" s="85" t="s">
        <v>876</v>
      </c>
      <c r="K2" s="85" t="s">
        <v>877</v>
      </c>
      <c r="L2" s="86" t="s">
        <v>878</v>
      </c>
      <c r="M2" s="87" t="s">
        <v>879</v>
      </c>
      <c r="N2" s="88" t="s">
        <v>880</v>
      </c>
    </row>
    <row r="3" spans="1:14">
      <c r="A3" s="13" t="s">
        <v>88</v>
      </c>
      <c r="B3" s="14" t="s">
        <v>89</v>
      </c>
      <c r="C3" s="15" t="s">
        <v>3</v>
      </c>
      <c r="D3" s="16" t="s">
        <v>14</v>
      </c>
      <c r="E3" s="17">
        <v>168965.44</v>
      </c>
      <c r="F3" s="84" t="s">
        <v>90</v>
      </c>
      <c r="G3" s="35" t="s">
        <v>91</v>
      </c>
      <c r="H3" s="36">
        <v>10</v>
      </c>
      <c r="I3" s="17">
        <v>16389.64768</v>
      </c>
      <c r="J3" s="17">
        <f>I3+'2019年固定资产折旧表'!J4</f>
        <v>163896.4768</v>
      </c>
      <c r="K3" s="17">
        <f>E3-J3</f>
        <v>5068.9632</v>
      </c>
      <c r="L3" s="72">
        <v>0.03</v>
      </c>
      <c r="M3" s="17">
        <f>E3*L3</f>
        <v>5068.9632</v>
      </c>
      <c r="N3" s="17" t="s">
        <v>92</v>
      </c>
    </row>
    <row r="4" spans="1:14">
      <c r="A4" s="13" t="s">
        <v>93</v>
      </c>
      <c r="B4" s="14" t="s">
        <v>94</v>
      </c>
      <c r="C4" s="15" t="s">
        <v>3</v>
      </c>
      <c r="D4" s="16" t="s">
        <v>25</v>
      </c>
      <c r="E4" s="17">
        <v>47387.29</v>
      </c>
      <c r="F4" s="84" t="s">
        <v>90</v>
      </c>
      <c r="G4" s="35" t="s">
        <v>91</v>
      </c>
      <c r="H4" s="36">
        <v>10</v>
      </c>
      <c r="I4" s="17">
        <v>4596.56713</v>
      </c>
      <c r="J4" s="17">
        <f>I4+'2019年固定资产折旧表'!J5</f>
        <v>45965.6713</v>
      </c>
      <c r="K4" s="17">
        <f t="shared" ref="K4:K67" si="0">E4-J4</f>
        <v>1421.61869999999</v>
      </c>
      <c r="L4" s="72">
        <v>0.03</v>
      </c>
      <c r="M4" s="17">
        <f t="shared" ref="M4:M67" si="1">E4*L4</f>
        <v>1421.6187</v>
      </c>
      <c r="N4" s="17" t="s">
        <v>92</v>
      </c>
    </row>
    <row r="5" spans="1:14">
      <c r="A5" s="13" t="s">
        <v>95</v>
      </c>
      <c r="B5" s="14" t="s">
        <v>94</v>
      </c>
      <c r="C5" s="15" t="s">
        <v>3</v>
      </c>
      <c r="D5" s="16" t="s">
        <v>25</v>
      </c>
      <c r="E5" s="17">
        <v>105139.28</v>
      </c>
      <c r="F5" s="84" t="s">
        <v>90</v>
      </c>
      <c r="G5" s="35" t="s">
        <v>91</v>
      </c>
      <c r="H5" s="36">
        <v>10</v>
      </c>
      <c r="I5" s="17">
        <v>10198.51016</v>
      </c>
      <c r="J5" s="17">
        <f>I5+'2019年固定资产折旧表'!J6</f>
        <v>101985.1016</v>
      </c>
      <c r="K5" s="17">
        <f t="shared" si="0"/>
        <v>3154.17839999998</v>
      </c>
      <c r="L5" s="72">
        <v>0.03</v>
      </c>
      <c r="M5" s="17">
        <f t="shared" si="1"/>
        <v>3154.1784</v>
      </c>
      <c r="N5" s="17" t="s">
        <v>92</v>
      </c>
    </row>
    <row r="6" spans="1:14">
      <c r="A6" s="13" t="s">
        <v>96</v>
      </c>
      <c r="B6" s="14" t="s">
        <v>94</v>
      </c>
      <c r="C6" s="15" t="s">
        <v>3</v>
      </c>
      <c r="D6" s="16" t="s">
        <v>25</v>
      </c>
      <c r="E6" s="17">
        <v>47387.29</v>
      </c>
      <c r="F6" s="84" t="s">
        <v>90</v>
      </c>
      <c r="G6" s="35" t="s">
        <v>91</v>
      </c>
      <c r="H6" s="36">
        <v>10</v>
      </c>
      <c r="I6" s="17">
        <v>4596.56713</v>
      </c>
      <c r="J6" s="17">
        <f>I6+'2019年固定资产折旧表'!J7</f>
        <v>45965.6713</v>
      </c>
      <c r="K6" s="17">
        <f t="shared" si="0"/>
        <v>1421.61869999999</v>
      </c>
      <c r="L6" s="72">
        <v>0.03</v>
      </c>
      <c r="M6" s="17">
        <f t="shared" si="1"/>
        <v>1421.6187</v>
      </c>
      <c r="N6" s="17" t="s">
        <v>92</v>
      </c>
    </row>
    <row r="7" spans="1:14">
      <c r="A7" s="13" t="s">
        <v>97</v>
      </c>
      <c r="B7" s="14" t="s">
        <v>94</v>
      </c>
      <c r="C7" s="15" t="s">
        <v>3</v>
      </c>
      <c r="D7" s="16" t="s">
        <v>25</v>
      </c>
      <c r="E7" s="17">
        <v>94774.58</v>
      </c>
      <c r="F7" s="84" t="s">
        <v>90</v>
      </c>
      <c r="G7" s="35" t="s">
        <v>91</v>
      </c>
      <c r="H7" s="36">
        <v>10</v>
      </c>
      <c r="I7" s="17">
        <v>9193.13426</v>
      </c>
      <c r="J7" s="17">
        <f>I7+'2019年固定资产折旧表'!J8</f>
        <v>91931.3426</v>
      </c>
      <c r="K7" s="17">
        <f t="shared" si="0"/>
        <v>2843.23739999998</v>
      </c>
      <c r="L7" s="72">
        <v>0.03</v>
      </c>
      <c r="M7" s="17">
        <f t="shared" si="1"/>
        <v>2843.2374</v>
      </c>
      <c r="N7" s="17" t="s">
        <v>92</v>
      </c>
    </row>
    <row r="8" spans="1:14">
      <c r="A8" s="13" t="s">
        <v>98</v>
      </c>
      <c r="B8" s="14" t="s">
        <v>99</v>
      </c>
      <c r="C8" s="15" t="s">
        <v>3</v>
      </c>
      <c r="D8" s="16" t="s">
        <v>47</v>
      </c>
      <c r="E8" s="17">
        <v>87952.4</v>
      </c>
      <c r="F8" s="84" t="s">
        <v>90</v>
      </c>
      <c r="G8" s="35" t="s">
        <v>91</v>
      </c>
      <c r="H8" s="36">
        <v>10</v>
      </c>
      <c r="I8" s="17">
        <v>8531.3828</v>
      </c>
      <c r="J8" s="17">
        <f>I8+'2019年固定资产折旧表'!J9</f>
        <v>85313.828</v>
      </c>
      <c r="K8" s="17">
        <f t="shared" si="0"/>
        <v>2638.57200000001</v>
      </c>
      <c r="L8" s="72">
        <v>0.03</v>
      </c>
      <c r="M8" s="17">
        <f t="shared" si="1"/>
        <v>2638.572</v>
      </c>
      <c r="N8" s="17" t="s">
        <v>92</v>
      </c>
    </row>
    <row r="9" spans="1:14">
      <c r="A9" s="13" t="s">
        <v>100</v>
      </c>
      <c r="B9" s="14" t="s">
        <v>99</v>
      </c>
      <c r="C9" s="15" t="s">
        <v>3</v>
      </c>
      <c r="D9" s="16" t="s">
        <v>47</v>
      </c>
      <c r="E9" s="17">
        <v>83806.52</v>
      </c>
      <c r="F9" s="84" t="s">
        <v>90</v>
      </c>
      <c r="G9" s="35" t="s">
        <v>91</v>
      </c>
      <c r="H9" s="36">
        <v>10</v>
      </c>
      <c r="I9" s="17">
        <v>8129.23244</v>
      </c>
      <c r="J9" s="17">
        <f>I9+'2019年固定资产折旧表'!J10</f>
        <v>81292.3244</v>
      </c>
      <c r="K9" s="17">
        <f t="shared" si="0"/>
        <v>2514.19560000002</v>
      </c>
      <c r="L9" s="72">
        <v>0.03</v>
      </c>
      <c r="M9" s="17">
        <f t="shared" si="1"/>
        <v>2514.1956</v>
      </c>
      <c r="N9" s="17" t="s">
        <v>92</v>
      </c>
    </row>
    <row r="10" spans="1:14">
      <c r="A10" s="13" t="s">
        <v>101</v>
      </c>
      <c r="B10" s="14" t="s">
        <v>99</v>
      </c>
      <c r="C10" s="15" t="s">
        <v>3</v>
      </c>
      <c r="D10" s="16" t="s">
        <v>47</v>
      </c>
      <c r="E10" s="17">
        <v>175904.8</v>
      </c>
      <c r="F10" s="84" t="s">
        <v>90</v>
      </c>
      <c r="G10" s="35" t="s">
        <v>91</v>
      </c>
      <c r="H10" s="36">
        <v>10</v>
      </c>
      <c r="I10" s="17">
        <v>17062.7656</v>
      </c>
      <c r="J10" s="17">
        <f>I10+'2019年固定资产折旧表'!J11</f>
        <v>170627.656</v>
      </c>
      <c r="K10" s="17">
        <f t="shared" si="0"/>
        <v>5277.14400000003</v>
      </c>
      <c r="L10" s="72">
        <v>0.03</v>
      </c>
      <c r="M10" s="17">
        <f t="shared" si="1"/>
        <v>5277.144</v>
      </c>
      <c r="N10" s="17" t="s">
        <v>92</v>
      </c>
    </row>
    <row r="11" spans="1:14">
      <c r="A11" s="13" t="s">
        <v>102</v>
      </c>
      <c r="B11" s="14" t="s">
        <v>99</v>
      </c>
      <c r="C11" s="15" t="s">
        <v>3</v>
      </c>
      <c r="D11" s="16" t="s">
        <v>47</v>
      </c>
      <c r="E11" s="17">
        <v>87952.4</v>
      </c>
      <c r="F11" s="84" t="s">
        <v>90</v>
      </c>
      <c r="G11" s="35" t="s">
        <v>91</v>
      </c>
      <c r="H11" s="36">
        <v>10</v>
      </c>
      <c r="I11" s="17">
        <v>8531.3828</v>
      </c>
      <c r="J11" s="17">
        <f>I11+'2019年固定资产折旧表'!J12</f>
        <v>85313.828</v>
      </c>
      <c r="K11" s="17">
        <f t="shared" si="0"/>
        <v>2638.57200000001</v>
      </c>
      <c r="L11" s="72">
        <v>0.03</v>
      </c>
      <c r="M11" s="17">
        <f t="shared" si="1"/>
        <v>2638.572</v>
      </c>
      <c r="N11" s="17" t="s">
        <v>92</v>
      </c>
    </row>
    <row r="12" spans="1:14">
      <c r="A12" s="13" t="s">
        <v>103</v>
      </c>
      <c r="B12" s="14" t="s">
        <v>104</v>
      </c>
      <c r="C12" s="15" t="s">
        <v>3</v>
      </c>
      <c r="D12" s="16" t="s">
        <v>47</v>
      </c>
      <c r="E12" s="17">
        <v>3189.01</v>
      </c>
      <c r="F12" s="84" t="s">
        <v>90</v>
      </c>
      <c r="G12" s="35" t="s">
        <v>91</v>
      </c>
      <c r="H12" s="36">
        <v>10</v>
      </c>
      <c r="I12" s="17">
        <v>309.33397</v>
      </c>
      <c r="J12" s="17">
        <f>I12+'2019年固定资产折旧表'!J13</f>
        <v>3093.3397</v>
      </c>
      <c r="K12" s="17">
        <f t="shared" si="0"/>
        <v>95.6702999999998</v>
      </c>
      <c r="L12" s="72">
        <v>0.03</v>
      </c>
      <c r="M12" s="17">
        <f t="shared" si="1"/>
        <v>95.6703</v>
      </c>
      <c r="N12" s="17" t="s">
        <v>92</v>
      </c>
    </row>
    <row r="13" spans="1:14">
      <c r="A13" s="13" t="s">
        <v>105</v>
      </c>
      <c r="B13" s="14" t="s">
        <v>104</v>
      </c>
      <c r="C13" s="15" t="s">
        <v>3</v>
      </c>
      <c r="D13" s="16" t="s">
        <v>47</v>
      </c>
      <c r="E13" s="17">
        <v>1596.8</v>
      </c>
      <c r="F13" s="84" t="s">
        <v>90</v>
      </c>
      <c r="G13" s="35" t="s">
        <v>91</v>
      </c>
      <c r="H13" s="36">
        <v>10</v>
      </c>
      <c r="I13" s="17">
        <v>154.8896</v>
      </c>
      <c r="J13" s="17">
        <f>I13+'2019年固定资产折旧表'!J14</f>
        <v>1548.896</v>
      </c>
      <c r="K13" s="17">
        <f t="shared" si="0"/>
        <v>47.904</v>
      </c>
      <c r="L13" s="72">
        <v>0.03</v>
      </c>
      <c r="M13" s="17">
        <f t="shared" si="1"/>
        <v>47.904</v>
      </c>
      <c r="N13" s="17" t="s">
        <v>92</v>
      </c>
    </row>
    <row r="14" spans="1:14">
      <c r="A14" s="13" t="s">
        <v>106</v>
      </c>
      <c r="B14" s="14" t="s">
        <v>107</v>
      </c>
      <c r="C14" s="15" t="s">
        <v>3</v>
      </c>
      <c r="D14" s="16" t="s">
        <v>47</v>
      </c>
      <c r="E14" s="17">
        <v>3181.04</v>
      </c>
      <c r="F14" s="84" t="s">
        <v>90</v>
      </c>
      <c r="G14" s="35" t="s">
        <v>91</v>
      </c>
      <c r="H14" s="36">
        <v>10</v>
      </c>
      <c r="I14" s="17">
        <v>308.56088</v>
      </c>
      <c r="J14" s="17">
        <f>I14+'2019年固定资产折旧表'!J15</f>
        <v>3085.6088</v>
      </c>
      <c r="K14" s="17">
        <f t="shared" si="0"/>
        <v>95.4312</v>
      </c>
      <c r="L14" s="72">
        <v>0.03</v>
      </c>
      <c r="M14" s="17">
        <f t="shared" si="1"/>
        <v>95.4312</v>
      </c>
      <c r="N14" s="17" t="s">
        <v>92</v>
      </c>
    </row>
    <row r="15" spans="1:14">
      <c r="A15" s="13" t="s">
        <v>108</v>
      </c>
      <c r="B15" s="14" t="s">
        <v>109</v>
      </c>
      <c r="C15" s="15" t="s">
        <v>3</v>
      </c>
      <c r="D15" s="16" t="s">
        <v>47</v>
      </c>
      <c r="E15" s="17">
        <v>3524.69</v>
      </c>
      <c r="F15" s="84" t="s">
        <v>90</v>
      </c>
      <c r="G15" s="35" t="s">
        <v>91</v>
      </c>
      <c r="H15" s="36">
        <v>10</v>
      </c>
      <c r="I15" s="17">
        <v>341.89493</v>
      </c>
      <c r="J15" s="17">
        <f>I15+'2019年固定资产折旧表'!J16</f>
        <v>3418.9493</v>
      </c>
      <c r="K15" s="17">
        <f t="shared" si="0"/>
        <v>105.7407</v>
      </c>
      <c r="L15" s="72">
        <v>0.03</v>
      </c>
      <c r="M15" s="17">
        <f t="shared" si="1"/>
        <v>105.7407</v>
      </c>
      <c r="N15" s="17" t="s">
        <v>92</v>
      </c>
    </row>
    <row r="16" spans="1:14">
      <c r="A16" s="13" t="s">
        <v>110</v>
      </c>
      <c r="B16" s="14" t="s">
        <v>109</v>
      </c>
      <c r="C16" s="15" t="s">
        <v>3</v>
      </c>
      <c r="D16" s="16" t="s">
        <v>47</v>
      </c>
      <c r="E16" s="17">
        <v>6427.5</v>
      </c>
      <c r="F16" s="84" t="s">
        <v>90</v>
      </c>
      <c r="G16" s="35" t="s">
        <v>91</v>
      </c>
      <c r="H16" s="36">
        <v>10</v>
      </c>
      <c r="I16" s="17">
        <v>623.4675</v>
      </c>
      <c r="J16" s="17">
        <f>I16+'2019年固定资产折旧表'!J17</f>
        <v>6234.675</v>
      </c>
      <c r="K16" s="17">
        <f t="shared" si="0"/>
        <v>192.825000000001</v>
      </c>
      <c r="L16" s="72">
        <v>0.03</v>
      </c>
      <c r="M16" s="17">
        <f t="shared" si="1"/>
        <v>192.825</v>
      </c>
      <c r="N16" s="17" t="s">
        <v>92</v>
      </c>
    </row>
    <row r="17" spans="1:14">
      <c r="A17" s="13" t="s">
        <v>111</v>
      </c>
      <c r="B17" s="14" t="s">
        <v>109</v>
      </c>
      <c r="C17" s="15" t="s">
        <v>3</v>
      </c>
      <c r="D17" s="16" t="s">
        <v>47</v>
      </c>
      <c r="E17" s="17">
        <v>13268.18</v>
      </c>
      <c r="F17" s="84" t="s">
        <v>90</v>
      </c>
      <c r="G17" s="35" t="s">
        <v>91</v>
      </c>
      <c r="H17" s="36">
        <v>10</v>
      </c>
      <c r="I17" s="17">
        <v>1287.01346</v>
      </c>
      <c r="J17" s="17">
        <f>I17+'2019年固定资产折旧表'!J18</f>
        <v>12870.1346</v>
      </c>
      <c r="K17" s="17">
        <f t="shared" si="0"/>
        <v>398.045400000001</v>
      </c>
      <c r="L17" s="72">
        <v>0.03</v>
      </c>
      <c r="M17" s="17">
        <f t="shared" si="1"/>
        <v>398.0454</v>
      </c>
      <c r="N17" s="17" t="s">
        <v>92</v>
      </c>
    </row>
    <row r="18" spans="1:14">
      <c r="A18" s="13" t="s">
        <v>112</v>
      </c>
      <c r="B18" s="14" t="s">
        <v>113</v>
      </c>
      <c r="C18" s="15" t="s">
        <v>3</v>
      </c>
      <c r="D18" s="16" t="s">
        <v>47</v>
      </c>
      <c r="E18" s="17">
        <v>938.83</v>
      </c>
      <c r="F18" s="84" t="s">
        <v>90</v>
      </c>
      <c r="G18" s="35" t="s">
        <v>91</v>
      </c>
      <c r="H18" s="36">
        <v>10</v>
      </c>
      <c r="I18" s="17">
        <v>91.06651</v>
      </c>
      <c r="J18" s="17">
        <f>I18+'2019年固定资产折旧表'!J19</f>
        <v>910.6651</v>
      </c>
      <c r="K18" s="17">
        <f t="shared" si="0"/>
        <v>28.1649</v>
      </c>
      <c r="L18" s="72">
        <v>0.03</v>
      </c>
      <c r="M18" s="17">
        <f t="shared" si="1"/>
        <v>28.1649</v>
      </c>
      <c r="N18" s="17" t="s">
        <v>92</v>
      </c>
    </row>
    <row r="19" spans="1:14">
      <c r="A19" s="13" t="s">
        <v>114</v>
      </c>
      <c r="B19" s="14" t="s">
        <v>115</v>
      </c>
      <c r="C19" s="15" t="s">
        <v>3</v>
      </c>
      <c r="D19" s="16" t="s">
        <v>47</v>
      </c>
      <c r="E19" s="17">
        <v>1151.25</v>
      </c>
      <c r="F19" s="84" t="s">
        <v>90</v>
      </c>
      <c r="G19" s="35" t="s">
        <v>91</v>
      </c>
      <c r="H19" s="36">
        <v>10</v>
      </c>
      <c r="I19" s="17">
        <v>111.67125</v>
      </c>
      <c r="J19" s="17">
        <f>I19+'2019年固定资产折旧表'!J20</f>
        <v>1116.7125</v>
      </c>
      <c r="K19" s="17">
        <f t="shared" si="0"/>
        <v>34.5375000000001</v>
      </c>
      <c r="L19" s="72">
        <v>0.03</v>
      </c>
      <c r="M19" s="17">
        <f t="shared" si="1"/>
        <v>34.5375</v>
      </c>
      <c r="N19" s="17" t="s">
        <v>92</v>
      </c>
    </row>
    <row r="20" spans="1:14">
      <c r="A20" s="13" t="s">
        <v>116</v>
      </c>
      <c r="B20" s="14" t="s">
        <v>117</v>
      </c>
      <c r="C20" s="15" t="s">
        <v>3</v>
      </c>
      <c r="D20" s="16" t="s">
        <v>47</v>
      </c>
      <c r="E20" s="17">
        <v>8218</v>
      </c>
      <c r="F20" s="84" t="s">
        <v>90</v>
      </c>
      <c r="G20" s="35" t="s">
        <v>91</v>
      </c>
      <c r="H20" s="36">
        <v>10</v>
      </c>
      <c r="I20" s="17">
        <v>797.146</v>
      </c>
      <c r="J20" s="17">
        <f>I20+'2019年固定资产折旧表'!J21</f>
        <v>7971.46</v>
      </c>
      <c r="K20" s="17">
        <f t="shared" si="0"/>
        <v>246.540000000001</v>
      </c>
      <c r="L20" s="72">
        <v>0.03</v>
      </c>
      <c r="M20" s="17">
        <f t="shared" si="1"/>
        <v>246.54</v>
      </c>
      <c r="N20" s="17" t="s">
        <v>92</v>
      </c>
    </row>
    <row r="21" spans="1:14">
      <c r="A21" s="13" t="s">
        <v>118</v>
      </c>
      <c r="B21" s="14" t="s">
        <v>119</v>
      </c>
      <c r="C21" s="15" t="s">
        <v>3</v>
      </c>
      <c r="D21" s="16" t="s">
        <v>47</v>
      </c>
      <c r="E21" s="17">
        <v>30998.3</v>
      </c>
      <c r="F21" s="84" t="s">
        <v>90</v>
      </c>
      <c r="G21" s="35" t="s">
        <v>91</v>
      </c>
      <c r="H21" s="36">
        <v>10</v>
      </c>
      <c r="I21" s="17">
        <v>3006.8351</v>
      </c>
      <c r="J21" s="17">
        <f>I21+'2019年固定资产折旧表'!J22</f>
        <v>30068.351</v>
      </c>
      <c r="K21" s="17">
        <f t="shared" si="0"/>
        <v>929.949000000001</v>
      </c>
      <c r="L21" s="72">
        <v>0.03</v>
      </c>
      <c r="M21" s="17">
        <f t="shared" si="1"/>
        <v>929.949</v>
      </c>
      <c r="N21" s="17" t="s">
        <v>92</v>
      </c>
    </row>
    <row r="22" spans="1:14">
      <c r="A22" s="13" t="s">
        <v>120</v>
      </c>
      <c r="B22" s="14" t="s">
        <v>121</v>
      </c>
      <c r="C22" s="15" t="s">
        <v>3</v>
      </c>
      <c r="D22" s="16" t="s">
        <v>47</v>
      </c>
      <c r="E22" s="17">
        <v>30110.4</v>
      </c>
      <c r="F22" s="84" t="s">
        <v>90</v>
      </c>
      <c r="G22" s="35" t="s">
        <v>91</v>
      </c>
      <c r="H22" s="36">
        <v>10</v>
      </c>
      <c r="I22" s="17">
        <v>2920.7088</v>
      </c>
      <c r="J22" s="17">
        <f>I22+'2019年固定资产折旧表'!J23</f>
        <v>29207.088</v>
      </c>
      <c r="K22" s="17">
        <f t="shared" si="0"/>
        <v>903.312000000002</v>
      </c>
      <c r="L22" s="72">
        <v>0.03</v>
      </c>
      <c r="M22" s="17">
        <f t="shared" si="1"/>
        <v>903.312</v>
      </c>
      <c r="N22" s="17" t="s">
        <v>92</v>
      </c>
    </row>
    <row r="23" spans="1:14">
      <c r="A23" s="13" t="s">
        <v>122</v>
      </c>
      <c r="B23" s="14" t="s">
        <v>123</v>
      </c>
      <c r="C23" s="15" t="s">
        <v>3</v>
      </c>
      <c r="D23" s="16" t="s">
        <v>47</v>
      </c>
      <c r="E23" s="17">
        <v>19204.73</v>
      </c>
      <c r="F23" s="84" t="s">
        <v>90</v>
      </c>
      <c r="G23" s="35" t="s">
        <v>91</v>
      </c>
      <c r="H23" s="36">
        <v>10</v>
      </c>
      <c r="I23" s="17">
        <v>1862.85881</v>
      </c>
      <c r="J23" s="17">
        <f>I23+'2019年固定资产折旧表'!J24</f>
        <v>18628.5881</v>
      </c>
      <c r="K23" s="17">
        <f t="shared" si="0"/>
        <v>576.141899999995</v>
      </c>
      <c r="L23" s="72">
        <v>0.03</v>
      </c>
      <c r="M23" s="17">
        <f t="shared" si="1"/>
        <v>576.1419</v>
      </c>
      <c r="N23" s="17" t="s">
        <v>92</v>
      </c>
    </row>
    <row r="24" spans="1:14">
      <c r="A24" s="13" t="s">
        <v>124</v>
      </c>
      <c r="B24" s="14" t="s">
        <v>125</v>
      </c>
      <c r="C24" s="15" t="s">
        <v>3</v>
      </c>
      <c r="D24" s="16" t="s">
        <v>47</v>
      </c>
      <c r="E24" s="17">
        <v>31542.78</v>
      </c>
      <c r="F24" s="84" t="s">
        <v>90</v>
      </c>
      <c r="G24" s="35" t="s">
        <v>91</v>
      </c>
      <c r="H24" s="36">
        <v>10</v>
      </c>
      <c r="I24" s="17">
        <v>3059.64966</v>
      </c>
      <c r="J24" s="17">
        <f>I24+'2019年固定资产折旧表'!J25</f>
        <v>30596.4966</v>
      </c>
      <c r="K24" s="17">
        <f t="shared" si="0"/>
        <v>946.2834</v>
      </c>
      <c r="L24" s="72">
        <v>0.03</v>
      </c>
      <c r="M24" s="17">
        <f t="shared" si="1"/>
        <v>946.2834</v>
      </c>
      <c r="N24" s="17" t="s">
        <v>92</v>
      </c>
    </row>
    <row r="25" spans="1:14">
      <c r="A25" s="13" t="s">
        <v>126</v>
      </c>
      <c r="B25" s="14" t="s">
        <v>127</v>
      </c>
      <c r="C25" s="15" t="s">
        <v>3</v>
      </c>
      <c r="D25" s="16" t="s">
        <v>47</v>
      </c>
      <c r="E25" s="17">
        <v>6284.11</v>
      </c>
      <c r="F25" s="84" t="s">
        <v>90</v>
      </c>
      <c r="G25" s="35" t="s">
        <v>91</v>
      </c>
      <c r="H25" s="36">
        <v>10</v>
      </c>
      <c r="I25" s="17">
        <v>609.55867</v>
      </c>
      <c r="J25" s="17">
        <f>I25+'2019年固定资产折旧表'!J26</f>
        <v>6095.5867</v>
      </c>
      <c r="K25" s="17">
        <f t="shared" si="0"/>
        <v>188.523299999998</v>
      </c>
      <c r="L25" s="72">
        <v>0.03</v>
      </c>
      <c r="M25" s="17">
        <f t="shared" si="1"/>
        <v>188.5233</v>
      </c>
      <c r="N25" s="17" t="s">
        <v>92</v>
      </c>
    </row>
    <row r="26" spans="1:14">
      <c r="A26" s="13" t="s">
        <v>128</v>
      </c>
      <c r="B26" s="14" t="s">
        <v>129</v>
      </c>
      <c r="C26" s="15" t="s">
        <v>3</v>
      </c>
      <c r="D26" s="16" t="s">
        <v>47</v>
      </c>
      <c r="E26" s="17">
        <v>117011.64</v>
      </c>
      <c r="F26" s="84" t="s">
        <v>90</v>
      </c>
      <c r="G26" s="35" t="s">
        <v>91</v>
      </c>
      <c r="H26" s="36">
        <v>10</v>
      </c>
      <c r="I26" s="17">
        <v>11350.12908</v>
      </c>
      <c r="J26" s="17">
        <f>I26+'2019年固定资产折旧表'!J27</f>
        <v>113501.2908</v>
      </c>
      <c r="K26" s="17">
        <f t="shared" si="0"/>
        <v>3510.3492</v>
      </c>
      <c r="L26" s="72">
        <v>0.03</v>
      </c>
      <c r="M26" s="17">
        <f t="shared" si="1"/>
        <v>3510.3492</v>
      </c>
      <c r="N26" s="17" t="s">
        <v>92</v>
      </c>
    </row>
    <row r="27" spans="1:14">
      <c r="A27" s="13" t="s">
        <v>130</v>
      </c>
      <c r="B27" s="14" t="s">
        <v>131</v>
      </c>
      <c r="C27" s="15" t="s">
        <v>3</v>
      </c>
      <c r="D27" s="16" t="s">
        <v>47</v>
      </c>
      <c r="E27" s="17">
        <v>58576.56</v>
      </c>
      <c r="F27" s="84" t="s">
        <v>90</v>
      </c>
      <c r="G27" s="35" t="s">
        <v>91</v>
      </c>
      <c r="H27" s="36">
        <v>10</v>
      </c>
      <c r="I27" s="17">
        <v>5681.92632</v>
      </c>
      <c r="J27" s="17">
        <f>I27+'2019年固定资产折旧表'!J28</f>
        <v>56819.2632</v>
      </c>
      <c r="K27" s="17">
        <f t="shared" si="0"/>
        <v>1757.2968</v>
      </c>
      <c r="L27" s="72">
        <v>0.03</v>
      </c>
      <c r="M27" s="17">
        <f t="shared" si="1"/>
        <v>1757.2968</v>
      </c>
      <c r="N27" s="17" t="s">
        <v>92</v>
      </c>
    </row>
    <row r="28" spans="1:14">
      <c r="A28" s="13" t="s">
        <v>132</v>
      </c>
      <c r="B28" s="14" t="s">
        <v>133</v>
      </c>
      <c r="C28" s="15" t="s">
        <v>3</v>
      </c>
      <c r="D28" s="16" t="s">
        <v>47</v>
      </c>
      <c r="E28" s="17">
        <v>5537.9</v>
      </c>
      <c r="F28" s="84" t="s">
        <v>90</v>
      </c>
      <c r="G28" s="35" t="s">
        <v>91</v>
      </c>
      <c r="H28" s="36">
        <v>10</v>
      </c>
      <c r="I28" s="17">
        <v>537.1763</v>
      </c>
      <c r="J28" s="17">
        <f>I28+'2019年固定资产折旧表'!J29</f>
        <v>5371.763</v>
      </c>
      <c r="K28" s="17">
        <f t="shared" si="0"/>
        <v>166.137</v>
      </c>
      <c r="L28" s="72">
        <v>0.03</v>
      </c>
      <c r="M28" s="17">
        <f t="shared" si="1"/>
        <v>166.137</v>
      </c>
      <c r="N28" s="17" t="s">
        <v>92</v>
      </c>
    </row>
    <row r="29" spans="1:14">
      <c r="A29" s="13" t="s">
        <v>134</v>
      </c>
      <c r="B29" s="14" t="s">
        <v>135</v>
      </c>
      <c r="C29" s="15" t="s">
        <v>3</v>
      </c>
      <c r="D29" s="16" t="s">
        <v>47</v>
      </c>
      <c r="E29" s="17">
        <v>37657.72</v>
      </c>
      <c r="F29" s="84" t="s">
        <v>90</v>
      </c>
      <c r="G29" s="35" t="s">
        <v>91</v>
      </c>
      <c r="H29" s="36">
        <v>10</v>
      </c>
      <c r="I29" s="17">
        <v>3652.79884</v>
      </c>
      <c r="J29" s="17">
        <f>I29+'2019年固定资产折旧表'!J30</f>
        <v>36527.9884</v>
      </c>
      <c r="K29" s="17">
        <f t="shared" si="0"/>
        <v>1129.73159999999</v>
      </c>
      <c r="L29" s="72">
        <v>0.03</v>
      </c>
      <c r="M29" s="17">
        <f t="shared" si="1"/>
        <v>1129.7316</v>
      </c>
      <c r="N29" s="17" t="s">
        <v>92</v>
      </c>
    </row>
    <row r="30" spans="1:14">
      <c r="A30" s="13" t="s">
        <v>136</v>
      </c>
      <c r="B30" s="14" t="s">
        <v>137</v>
      </c>
      <c r="C30" s="15" t="s">
        <v>7</v>
      </c>
      <c r="D30" s="16" t="s">
        <v>40</v>
      </c>
      <c r="E30" s="17">
        <v>27661.69</v>
      </c>
      <c r="F30" s="84" t="s">
        <v>90</v>
      </c>
      <c r="G30" s="35" t="s">
        <v>91</v>
      </c>
      <c r="H30" s="36">
        <v>15</v>
      </c>
      <c r="I30" s="17">
        <v>1788.78928666667</v>
      </c>
      <c r="J30" s="17">
        <f>I30+'2019年固定资产折旧表'!J31</f>
        <v>17887.8928666667</v>
      </c>
      <c r="K30" s="17">
        <f t="shared" si="0"/>
        <v>9773.79713333333</v>
      </c>
      <c r="L30" s="72">
        <v>0.03</v>
      </c>
      <c r="M30" s="17">
        <f t="shared" si="1"/>
        <v>829.8507</v>
      </c>
      <c r="N30" s="17" t="s">
        <v>92</v>
      </c>
    </row>
    <row r="31" spans="1:14">
      <c r="A31" s="13" t="s">
        <v>138</v>
      </c>
      <c r="B31" s="14" t="s">
        <v>139</v>
      </c>
      <c r="C31" s="15" t="s">
        <v>7</v>
      </c>
      <c r="D31" s="16" t="s">
        <v>40</v>
      </c>
      <c r="E31" s="17">
        <v>41245.6</v>
      </c>
      <c r="F31" s="84" t="s">
        <v>90</v>
      </c>
      <c r="G31" s="35" t="s">
        <v>91</v>
      </c>
      <c r="H31" s="36">
        <v>15</v>
      </c>
      <c r="I31" s="17">
        <v>2667.21546666667</v>
      </c>
      <c r="J31" s="17">
        <f>I31+'2019年固定资产折旧表'!J32</f>
        <v>26672.1546666667</v>
      </c>
      <c r="K31" s="17">
        <f t="shared" si="0"/>
        <v>14573.4453333333</v>
      </c>
      <c r="L31" s="72">
        <v>0.03</v>
      </c>
      <c r="M31" s="17">
        <f t="shared" si="1"/>
        <v>1237.368</v>
      </c>
      <c r="N31" s="17" t="s">
        <v>92</v>
      </c>
    </row>
    <row r="32" spans="1:14">
      <c r="A32" s="13" t="s">
        <v>140</v>
      </c>
      <c r="B32" s="14" t="s">
        <v>141</v>
      </c>
      <c r="C32" s="15" t="s">
        <v>7</v>
      </c>
      <c r="D32" s="16" t="s">
        <v>40</v>
      </c>
      <c r="E32" s="17">
        <v>1384.05</v>
      </c>
      <c r="F32" s="84" t="s">
        <v>90</v>
      </c>
      <c r="G32" s="35" t="s">
        <v>91</v>
      </c>
      <c r="H32" s="36">
        <v>15</v>
      </c>
      <c r="I32" s="17">
        <v>89.5019</v>
      </c>
      <c r="J32" s="17">
        <f>I32+'2019年固定资产折旧表'!J33</f>
        <v>895.019</v>
      </c>
      <c r="K32" s="17">
        <f t="shared" si="0"/>
        <v>489.031</v>
      </c>
      <c r="L32" s="72">
        <v>0.03</v>
      </c>
      <c r="M32" s="17">
        <f t="shared" si="1"/>
        <v>41.5215</v>
      </c>
      <c r="N32" s="17" t="s">
        <v>92</v>
      </c>
    </row>
    <row r="33" spans="1:14">
      <c r="A33" s="13" t="s">
        <v>142</v>
      </c>
      <c r="B33" s="14" t="s">
        <v>143</v>
      </c>
      <c r="C33" s="15" t="s">
        <v>7</v>
      </c>
      <c r="D33" s="16" t="s">
        <v>40</v>
      </c>
      <c r="E33" s="17">
        <v>3524.78</v>
      </c>
      <c r="F33" s="84" t="s">
        <v>90</v>
      </c>
      <c r="G33" s="35" t="s">
        <v>91</v>
      </c>
      <c r="H33" s="36">
        <v>15</v>
      </c>
      <c r="I33" s="17">
        <v>227.935773333333</v>
      </c>
      <c r="J33" s="17">
        <f>I33+'2019年固定资产折旧表'!J34</f>
        <v>2279.35773333333</v>
      </c>
      <c r="K33" s="17">
        <f t="shared" si="0"/>
        <v>1245.42226666667</v>
      </c>
      <c r="L33" s="72">
        <v>0.03</v>
      </c>
      <c r="M33" s="17">
        <f t="shared" si="1"/>
        <v>105.7434</v>
      </c>
      <c r="N33" s="17" t="s">
        <v>92</v>
      </c>
    </row>
    <row r="34" spans="1:14">
      <c r="A34" s="13" t="s">
        <v>144</v>
      </c>
      <c r="B34" s="14" t="s">
        <v>145</v>
      </c>
      <c r="C34" s="15" t="s">
        <v>7</v>
      </c>
      <c r="D34" s="16" t="s">
        <v>40</v>
      </c>
      <c r="E34" s="17">
        <v>18986.5</v>
      </c>
      <c r="F34" s="84" t="s">
        <v>90</v>
      </c>
      <c r="G34" s="35" t="s">
        <v>91</v>
      </c>
      <c r="H34" s="36">
        <v>15</v>
      </c>
      <c r="I34" s="17">
        <v>1227.79366666667</v>
      </c>
      <c r="J34" s="17">
        <f>I34+'2019年固定资产折旧表'!J35</f>
        <v>12277.9366666667</v>
      </c>
      <c r="K34" s="17">
        <f t="shared" si="0"/>
        <v>6708.56333333333</v>
      </c>
      <c r="L34" s="72">
        <v>0.03</v>
      </c>
      <c r="M34" s="17">
        <f t="shared" si="1"/>
        <v>569.595</v>
      </c>
      <c r="N34" s="17" t="s">
        <v>92</v>
      </c>
    </row>
    <row r="35" spans="1:14">
      <c r="A35" s="13" t="s">
        <v>146</v>
      </c>
      <c r="B35" s="14" t="s">
        <v>147</v>
      </c>
      <c r="C35" s="15" t="s">
        <v>3</v>
      </c>
      <c r="D35" s="16" t="s">
        <v>47</v>
      </c>
      <c r="E35" s="17">
        <v>53247.65</v>
      </c>
      <c r="F35" s="84" t="s">
        <v>90</v>
      </c>
      <c r="G35" s="35" t="s">
        <v>91</v>
      </c>
      <c r="H35" s="36">
        <v>10</v>
      </c>
      <c r="I35" s="17">
        <v>5165.02205</v>
      </c>
      <c r="J35" s="17">
        <f>I35+'2019年固定资产折旧表'!J36</f>
        <v>51650.2205</v>
      </c>
      <c r="K35" s="17">
        <f t="shared" si="0"/>
        <v>1597.4295</v>
      </c>
      <c r="L35" s="72">
        <v>0.03</v>
      </c>
      <c r="M35" s="17">
        <f t="shared" si="1"/>
        <v>1597.4295</v>
      </c>
      <c r="N35" s="17" t="s">
        <v>92</v>
      </c>
    </row>
    <row r="36" spans="1:14">
      <c r="A36" s="13" t="s">
        <v>148</v>
      </c>
      <c r="B36" s="14" t="s">
        <v>149</v>
      </c>
      <c r="C36" s="15" t="s">
        <v>3</v>
      </c>
      <c r="D36" s="16" t="s">
        <v>47</v>
      </c>
      <c r="E36" s="17">
        <v>24679.51</v>
      </c>
      <c r="F36" s="84" t="s">
        <v>90</v>
      </c>
      <c r="G36" s="35" t="s">
        <v>91</v>
      </c>
      <c r="H36" s="36">
        <v>10</v>
      </c>
      <c r="I36" s="17">
        <v>2393.91247</v>
      </c>
      <c r="J36" s="17">
        <f>I36+'2019年固定资产折旧表'!J37</f>
        <v>23939.1247</v>
      </c>
      <c r="K36" s="17">
        <f t="shared" si="0"/>
        <v>740.385300000002</v>
      </c>
      <c r="L36" s="72">
        <v>0.03</v>
      </c>
      <c r="M36" s="17">
        <f t="shared" si="1"/>
        <v>740.3853</v>
      </c>
      <c r="N36" s="17" t="s">
        <v>92</v>
      </c>
    </row>
    <row r="37" spans="1:14">
      <c r="A37" s="13" t="s">
        <v>150</v>
      </c>
      <c r="B37" s="14" t="s">
        <v>151</v>
      </c>
      <c r="C37" s="15" t="s">
        <v>3</v>
      </c>
      <c r="D37" s="16" t="s">
        <v>47</v>
      </c>
      <c r="E37" s="17">
        <v>18626.58</v>
      </c>
      <c r="F37" s="84" t="s">
        <v>90</v>
      </c>
      <c r="G37" s="35" t="s">
        <v>91</v>
      </c>
      <c r="H37" s="36">
        <v>10</v>
      </c>
      <c r="I37" s="17">
        <v>1806.77826</v>
      </c>
      <c r="J37" s="17">
        <f>I37+'2019年固定资产折旧表'!J38</f>
        <v>18067.7826</v>
      </c>
      <c r="K37" s="17">
        <f t="shared" si="0"/>
        <v>558.797399999996</v>
      </c>
      <c r="L37" s="72">
        <v>0.03</v>
      </c>
      <c r="M37" s="17">
        <f t="shared" si="1"/>
        <v>558.7974</v>
      </c>
      <c r="N37" s="17" t="s">
        <v>92</v>
      </c>
    </row>
    <row r="38" spans="1:14">
      <c r="A38" s="13" t="s">
        <v>152</v>
      </c>
      <c r="B38" s="14" t="s">
        <v>129</v>
      </c>
      <c r="C38" s="15" t="s">
        <v>3</v>
      </c>
      <c r="D38" s="16" t="s">
        <v>47</v>
      </c>
      <c r="E38" s="17">
        <v>117013.17</v>
      </c>
      <c r="F38" s="84" t="s">
        <v>90</v>
      </c>
      <c r="G38" s="35" t="s">
        <v>91</v>
      </c>
      <c r="H38" s="36">
        <v>10</v>
      </c>
      <c r="I38" s="17">
        <v>11350.27749</v>
      </c>
      <c r="J38" s="17">
        <f>I38+'2019年固定资产折旧表'!J39</f>
        <v>113502.7749</v>
      </c>
      <c r="K38" s="17">
        <f t="shared" si="0"/>
        <v>3510.39510000004</v>
      </c>
      <c r="L38" s="72">
        <v>0.03</v>
      </c>
      <c r="M38" s="17">
        <f t="shared" si="1"/>
        <v>3510.3951</v>
      </c>
      <c r="N38" s="17" t="s">
        <v>92</v>
      </c>
    </row>
    <row r="39" spans="1:14">
      <c r="A39" s="13" t="s">
        <v>153</v>
      </c>
      <c r="B39" s="14" t="s">
        <v>154</v>
      </c>
      <c r="C39" s="15" t="s">
        <v>3</v>
      </c>
      <c r="D39" s="16" t="s">
        <v>47</v>
      </c>
      <c r="E39" s="17">
        <v>22695.66</v>
      </c>
      <c r="F39" s="84" t="s">
        <v>90</v>
      </c>
      <c r="G39" s="35" t="s">
        <v>91</v>
      </c>
      <c r="H39" s="36">
        <v>10</v>
      </c>
      <c r="I39" s="17">
        <v>2201.47902</v>
      </c>
      <c r="J39" s="17">
        <f>I39+'2019年固定资产折旧表'!J40</f>
        <v>22014.7902</v>
      </c>
      <c r="K39" s="17">
        <f t="shared" si="0"/>
        <v>680.869800000004</v>
      </c>
      <c r="L39" s="72">
        <v>0.03</v>
      </c>
      <c r="M39" s="17">
        <f t="shared" si="1"/>
        <v>680.8698</v>
      </c>
      <c r="N39" s="17" t="s">
        <v>92</v>
      </c>
    </row>
    <row r="40" spans="1:14">
      <c r="A40" s="13" t="s">
        <v>155</v>
      </c>
      <c r="B40" s="14" t="s">
        <v>156</v>
      </c>
      <c r="C40" s="15" t="s">
        <v>3</v>
      </c>
      <c r="D40" s="16" t="s">
        <v>47</v>
      </c>
      <c r="E40" s="17">
        <v>1916.7</v>
      </c>
      <c r="F40" s="84" t="s">
        <v>90</v>
      </c>
      <c r="G40" s="35" t="s">
        <v>91</v>
      </c>
      <c r="H40" s="36">
        <v>10</v>
      </c>
      <c r="I40" s="17">
        <v>185.9199</v>
      </c>
      <c r="J40" s="17">
        <f>I40+'2019年固定资产折旧表'!J41</f>
        <v>1859.199</v>
      </c>
      <c r="K40" s="17">
        <f t="shared" si="0"/>
        <v>57.5009999999995</v>
      </c>
      <c r="L40" s="72">
        <v>0.03</v>
      </c>
      <c r="M40" s="17">
        <f t="shared" si="1"/>
        <v>57.501</v>
      </c>
      <c r="N40" s="17" t="s">
        <v>92</v>
      </c>
    </row>
    <row r="41" spans="1:14">
      <c r="A41" s="13" t="s">
        <v>157</v>
      </c>
      <c r="B41" s="14" t="s">
        <v>158</v>
      </c>
      <c r="C41" s="15" t="s">
        <v>3</v>
      </c>
      <c r="D41" s="16" t="s">
        <v>47</v>
      </c>
      <c r="E41" s="17">
        <v>8246.58</v>
      </c>
      <c r="F41" s="84" t="s">
        <v>90</v>
      </c>
      <c r="G41" s="35" t="s">
        <v>91</v>
      </c>
      <c r="H41" s="36">
        <v>10</v>
      </c>
      <c r="I41" s="17">
        <v>799.91826</v>
      </c>
      <c r="J41" s="17">
        <f>I41+'2019年固定资产折旧表'!J42</f>
        <v>7999.1826</v>
      </c>
      <c r="K41" s="17">
        <f t="shared" si="0"/>
        <v>247.397399999998</v>
      </c>
      <c r="L41" s="72">
        <v>0.03</v>
      </c>
      <c r="M41" s="17">
        <f t="shared" si="1"/>
        <v>247.3974</v>
      </c>
      <c r="N41" s="17" t="s">
        <v>92</v>
      </c>
    </row>
    <row r="42" spans="1:14">
      <c r="A42" s="13" t="s">
        <v>159</v>
      </c>
      <c r="B42" s="14" t="s">
        <v>137</v>
      </c>
      <c r="C42" s="15" t="s">
        <v>7</v>
      </c>
      <c r="D42" s="16" t="s">
        <v>40</v>
      </c>
      <c r="E42" s="17">
        <v>56951.15</v>
      </c>
      <c r="F42" s="84" t="s">
        <v>90</v>
      </c>
      <c r="G42" s="35" t="s">
        <v>91</v>
      </c>
      <c r="H42" s="36">
        <v>15</v>
      </c>
      <c r="I42" s="17">
        <v>3682.84103333333</v>
      </c>
      <c r="J42" s="17">
        <f>I42+'2019年固定资产折旧表'!J43</f>
        <v>36828.4103333333</v>
      </c>
      <c r="K42" s="17">
        <f t="shared" si="0"/>
        <v>20122.7396666667</v>
      </c>
      <c r="L42" s="72">
        <v>0.03</v>
      </c>
      <c r="M42" s="17">
        <f t="shared" si="1"/>
        <v>1708.5345</v>
      </c>
      <c r="N42" s="17" t="s">
        <v>92</v>
      </c>
    </row>
    <row r="43" spans="1:14">
      <c r="A43" s="13" t="s">
        <v>160</v>
      </c>
      <c r="B43" s="14" t="s">
        <v>139</v>
      </c>
      <c r="C43" s="15" t="s">
        <v>7</v>
      </c>
      <c r="D43" s="16" t="s">
        <v>40</v>
      </c>
      <c r="E43" s="17">
        <v>78442.32</v>
      </c>
      <c r="F43" s="84" t="s">
        <v>90</v>
      </c>
      <c r="G43" s="35" t="s">
        <v>91</v>
      </c>
      <c r="H43" s="36">
        <v>15</v>
      </c>
      <c r="I43" s="17">
        <v>5072.60336</v>
      </c>
      <c r="J43" s="17">
        <f>I43+'2019年固定资产折旧表'!J44</f>
        <v>50726.0336</v>
      </c>
      <c r="K43" s="17">
        <f t="shared" si="0"/>
        <v>27716.2864</v>
      </c>
      <c r="L43" s="72">
        <v>0.03</v>
      </c>
      <c r="M43" s="17">
        <f t="shared" si="1"/>
        <v>2353.2696</v>
      </c>
      <c r="N43" s="17" t="s">
        <v>92</v>
      </c>
    </row>
    <row r="44" spans="1:14">
      <c r="A44" s="13" t="s">
        <v>161</v>
      </c>
      <c r="B44" s="27" t="s">
        <v>141</v>
      </c>
      <c r="C44" s="29" t="s">
        <v>7</v>
      </c>
      <c r="D44" s="16" t="s">
        <v>40</v>
      </c>
      <c r="E44" s="17">
        <v>3644.67</v>
      </c>
      <c r="F44" s="84" t="s">
        <v>90</v>
      </c>
      <c r="G44" s="35" t="s">
        <v>91</v>
      </c>
      <c r="H44" s="36">
        <v>15</v>
      </c>
      <c r="I44" s="17">
        <v>235.68866</v>
      </c>
      <c r="J44" s="17">
        <f>I44+'2019年固定资产折旧表'!J45</f>
        <v>2356.8866</v>
      </c>
      <c r="K44" s="17">
        <f t="shared" si="0"/>
        <v>1287.7834</v>
      </c>
      <c r="L44" s="72">
        <v>0.03</v>
      </c>
      <c r="M44" s="17">
        <f t="shared" si="1"/>
        <v>109.3401</v>
      </c>
      <c r="N44" s="17" t="s">
        <v>92</v>
      </c>
    </row>
    <row r="45" spans="1:14">
      <c r="A45" s="13" t="s">
        <v>162</v>
      </c>
      <c r="B45" s="27" t="s">
        <v>143</v>
      </c>
      <c r="C45" s="29" t="s">
        <v>7</v>
      </c>
      <c r="D45" s="16" t="s">
        <v>40</v>
      </c>
      <c r="E45" s="17">
        <v>6012.86</v>
      </c>
      <c r="F45" s="84" t="s">
        <v>90</v>
      </c>
      <c r="G45" s="35" t="s">
        <v>91</v>
      </c>
      <c r="H45" s="36">
        <v>15</v>
      </c>
      <c r="I45" s="17">
        <v>388.831613333333</v>
      </c>
      <c r="J45" s="17">
        <f>I45+'2019年固定资产折旧表'!J46</f>
        <v>3888.31613333333</v>
      </c>
      <c r="K45" s="17">
        <f t="shared" si="0"/>
        <v>2124.54386666667</v>
      </c>
      <c r="L45" s="72">
        <v>0.03</v>
      </c>
      <c r="M45" s="17">
        <f t="shared" si="1"/>
        <v>180.3858</v>
      </c>
      <c r="N45" s="17" t="s">
        <v>92</v>
      </c>
    </row>
    <row r="46" spans="1:14">
      <c r="A46" s="13" t="s">
        <v>163</v>
      </c>
      <c r="B46" s="27" t="s">
        <v>164</v>
      </c>
      <c r="C46" s="29" t="s">
        <v>3</v>
      </c>
      <c r="D46" s="16" t="s">
        <v>47</v>
      </c>
      <c r="E46" s="17">
        <v>24771.12</v>
      </c>
      <c r="F46" s="84" t="s">
        <v>90</v>
      </c>
      <c r="G46" s="35" t="s">
        <v>91</v>
      </c>
      <c r="H46" s="36">
        <v>10</v>
      </c>
      <c r="I46" s="17">
        <v>2402.79864</v>
      </c>
      <c r="J46" s="17">
        <f>I46+'2019年固定资产折旧表'!J47</f>
        <v>24027.9864</v>
      </c>
      <c r="K46" s="17">
        <f t="shared" si="0"/>
        <v>743.133599999997</v>
      </c>
      <c r="L46" s="72">
        <v>0.03</v>
      </c>
      <c r="M46" s="17">
        <f t="shared" si="1"/>
        <v>743.1336</v>
      </c>
      <c r="N46" s="17" t="s">
        <v>92</v>
      </c>
    </row>
    <row r="47" spans="1:14">
      <c r="A47" s="13" t="s">
        <v>165</v>
      </c>
      <c r="B47" s="27" t="s">
        <v>166</v>
      </c>
      <c r="C47" s="29" t="s">
        <v>3</v>
      </c>
      <c r="D47" s="16" t="s">
        <v>47</v>
      </c>
      <c r="E47" s="17">
        <v>591.3</v>
      </c>
      <c r="F47" s="84" t="s">
        <v>90</v>
      </c>
      <c r="G47" s="35" t="s">
        <v>91</v>
      </c>
      <c r="H47" s="36">
        <v>10</v>
      </c>
      <c r="I47" s="17">
        <v>57.3561</v>
      </c>
      <c r="J47" s="17">
        <f>I47+'2019年固定资产折旧表'!J48</f>
        <v>573.561</v>
      </c>
      <c r="K47" s="17">
        <f t="shared" si="0"/>
        <v>17.7390000000001</v>
      </c>
      <c r="L47" s="72">
        <v>0.03</v>
      </c>
      <c r="M47" s="17">
        <f t="shared" si="1"/>
        <v>17.739</v>
      </c>
      <c r="N47" s="17" t="s">
        <v>92</v>
      </c>
    </row>
    <row r="48" spans="1:14">
      <c r="A48" s="13" t="s">
        <v>167</v>
      </c>
      <c r="B48" s="27" t="s">
        <v>168</v>
      </c>
      <c r="C48" s="29" t="s">
        <v>3</v>
      </c>
      <c r="D48" s="16" t="s">
        <v>47</v>
      </c>
      <c r="E48" s="17">
        <v>570.48</v>
      </c>
      <c r="F48" s="84" t="s">
        <v>90</v>
      </c>
      <c r="G48" s="35" t="s">
        <v>91</v>
      </c>
      <c r="H48" s="36">
        <v>10</v>
      </c>
      <c r="I48" s="17">
        <v>55.33656</v>
      </c>
      <c r="J48" s="17">
        <f>I48+'2019年固定资产折旧表'!J49</f>
        <v>553.3656</v>
      </c>
      <c r="K48" s="17">
        <f t="shared" si="0"/>
        <v>17.1143999999999</v>
      </c>
      <c r="L48" s="72">
        <v>0.03</v>
      </c>
      <c r="M48" s="17">
        <f t="shared" si="1"/>
        <v>17.1144</v>
      </c>
      <c r="N48" s="17" t="s">
        <v>92</v>
      </c>
    </row>
    <row r="49" spans="1:14">
      <c r="A49" s="13" t="s">
        <v>169</v>
      </c>
      <c r="B49" s="27" t="s">
        <v>170</v>
      </c>
      <c r="C49" s="29" t="s">
        <v>3</v>
      </c>
      <c r="D49" s="16" t="s">
        <v>47</v>
      </c>
      <c r="E49" s="17">
        <v>768.42</v>
      </c>
      <c r="F49" s="84" t="s">
        <v>90</v>
      </c>
      <c r="G49" s="35" t="s">
        <v>91</v>
      </c>
      <c r="H49" s="36">
        <v>10</v>
      </c>
      <c r="I49" s="17">
        <v>74.53674</v>
      </c>
      <c r="J49" s="17">
        <f>I49+'2019年固定资产折旧表'!J50</f>
        <v>745.3674</v>
      </c>
      <c r="K49" s="17">
        <f t="shared" si="0"/>
        <v>23.0526</v>
      </c>
      <c r="L49" s="72">
        <v>0.03</v>
      </c>
      <c r="M49" s="17">
        <f t="shared" si="1"/>
        <v>23.0526</v>
      </c>
      <c r="N49" s="17" t="s">
        <v>92</v>
      </c>
    </row>
    <row r="50" spans="1:14">
      <c r="A50" s="13" t="s">
        <v>171</v>
      </c>
      <c r="B50" s="27" t="s">
        <v>172</v>
      </c>
      <c r="C50" s="29" t="s">
        <v>3</v>
      </c>
      <c r="D50" s="16" t="s">
        <v>47</v>
      </c>
      <c r="E50" s="17">
        <v>4365.81</v>
      </c>
      <c r="F50" s="84" t="s">
        <v>90</v>
      </c>
      <c r="G50" s="35" t="s">
        <v>91</v>
      </c>
      <c r="H50" s="36">
        <v>10</v>
      </c>
      <c r="I50" s="17">
        <v>423.48357</v>
      </c>
      <c r="J50" s="17">
        <f>I50+'2019年固定资产折旧表'!J51</f>
        <v>4234.8357</v>
      </c>
      <c r="K50" s="17">
        <f t="shared" si="0"/>
        <v>130.974300000001</v>
      </c>
      <c r="L50" s="72">
        <v>0.03</v>
      </c>
      <c r="M50" s="17">
        <f t="shared" si="1"/>
        <v>130.9743</v>
      </c>
      <c r="N50" s="17" t="s">
        <v>92</v>
      </c>
    </row>
    <row r="51" spans="1:14">
      <c r="A51" s="13" t="s">
        <v>173</v>
      </c>
      <c r="B51" s="27" t="s">
        <v>174</v>
      </c>
      <c r="C51" s="29" t="s">
        <v>3</v>
      </c>
      <c r="D51" s="16" t="s">
        <v>47</v>
      </c>
      <c r="E51" s="17">
        <v>671.23</v>
      </c>
      <c r="F51" s="84" t="s">
        <v>90</v>
      </c>
      <c r="G51" s="35" t="s">
        <v>91</v>
      </c>
      <c r="H51" s="36">
        <v>10</v>
      </c>
      <c r="I51" s="17">
        <v>65.10931</v>
      </c>
      <c r="J51" s="17">
        <f>I51+'2019年固定资产折旧表'!J52</f>
        <v>651.0931</v>
      </c>
      <c r="K51" s="17">
        <f t="shared" si="0"/>
        <v>20.1368999999999</v>
      </c>
      <c r="L51" s="72">
        <v>0.03</v>
      </c>
      <c r="M51" s="17">
        <f t="shared" si="1"/>
        <v>20.1369</v>
      </c>
      <c r="N51" s="17" t="s">
        <v>92</v>
      </c>
    </row>
    <row r="52" spans="1:14">
      <c r="A52" s="13" t="s">
        <v>175</v>
      </c>
      <c r="B52" s="27" t="s">
        <v>176</v>
      </c>
      <c r="C52" s="29" t="s">
        <v>3</v>
      </c>
      <c r="D52" s="16" t="s">
        <v>47</v>
      </c>
      <c r="E52" s="17">
        <v>11635.27</v>
      </c>
      <c r="F52" s="84" t="s">
        <v>90</v>
      </c>
      <c r="G52" s="35" t="s">
        <v>91</v>
      </c>
      <c r="H52" s="36">
        <v>10</v>
      </c>
      <c r="I52" s="17">
        <v>1128.62119</v>
      </c>
      <c r="J52" s="17">
        <f>I52+'2019年固定资产折旧表'!J53</f>
        <v>11286.2119</v>
      </c>
      <c r="K52" s="17">
        <f t="shared" si="0"/>
        <v>349.0581</v>
      </c>
      <c r="L52" s="72">
        <v>0.03</v>
      </c>
      <c r="M52" s="17">
        <f t="shared" si="1"/>
        <v>349.0581</v>
      </c>
      <c r="N52" s="17" t="s">
        <v>92</v>
      </c>
    </row>
    <row r="53" spans="1:14">
      <c r="A53" s="13" t="s">
        <v>177</v>
      </c>
      <c r="B53" s="27" t="s">
        <v>178</v>
      </c>
      <c r="C53" s="29" t="s">
        <v>7</v>
      </c>
      <c r="D53" s="16" t="s">
        <v>40</v>
      </c>
      <c r="E53" s="17">
        <v>297607.72</v>
      </c>
      <c r="F53" s="84" t="s">
        <v>90</v>
      </c>
      <c r="G53" s="35" t="s">
        <v>91</v>
      </c>
      <c r="H53" s="36">
        <v>15</v>
      </c>
      <c r="I53" s="17">
        <v>19245.2992266667</v>
      </c>
      <c r="J53" s="17">
        <f>I53+'2019年固定资产折旧表'!J54</f>
        <v>192452.992266667</v>
      </c>
      <c r="K53" s="17">
        <f t="shared" si="0"/>
        <v>105154.727733333</v>
      </c>
      <c r="L53" s="72">
        <v>0.03</v>
      </c>
      <c r="M53" s="17">
        <f t="shared" si="1"/>
        <v>8928.2316</v>
      </c>
      <c r="N53" s="17" t="s">
        <v>92</v>
      </c>
    </row>
    <row r="54" spans="1:14">
      <c r="A54" s="13" t="s">
        <v>179</v>
      </c>
      <c r="B54" s="27" t="s">
        <v>180</v>
      </c>
      <c r="C54" s="29" t="s">
        <v>7</v>
      </c>
      <c r="D54" s="16" t="s">
        <v>40</v>
      </c>
      <c r="E54" s="17">
        <v>23178.55</v>
      </c>
      <c r="F54" s="84" t="s">
        <v>90</v>
      </c>
      <c r="G54" s="35" t="s">
        <v>91</v>
      </c>
      <c r="H54" s="36">
        <v>15</v>
      </c>
      <c r="I54" s="17">
        <v>1498.87956666667</v>
      </c>
      <c r="J54" s="17">
        <f>I54+'2019年固定资产折旧表'!J55</f>
        <v>14988.7956666667</v>
      </c>
      <c r="K54" s="17">
        <f t="shared" si="0"/>
        <v>8189.75433333333</v>
      </c>
      <c r="L54" s="72">
        <v>0.03</v>
      </c>
      <c r="M54" s="17">
        <f t="shared" si="1"/>
        <v>695.3565</v>
      </c>
      <c r="N54" s="17" t="s">
        <v>92</v>
      </c>
    </row>
    <row r="55" spans="1:14">
      <c r="A55" s="13" t="s">
        <v>181</v>
      </c>
      <c r="B55" s="27" t="s">
        <v>182</v>
      </c>
      <c r="C55" s="29" t="s">
        <v>7</v>
      </c>
      <c r="D55" s="16" t="s">
        <v>40</v>
      </c>
      <c r="E55" s="17">
        <v>66941.5</v>
      </c>
      <c r="F55" s="84" t="s">
        <v>90</v>
      </c>
      <c r="G55" s="35" t="s">
        <v>91</v>
      </c>
      <c r="H55" s="36">
        <v>15</v>
      </c>
      <c r="I55" s="17">
        <v>4328.88366666667</v>
      </c>
      <c r="J55" s="17">
        <f>I55+'2019年固定资产折旧表'!J56</f>
        <v>43288.8366666667</v>
      </c>
      <c r="K55" s="17">
        <f t="shared" si="0"/>
        <v>23652.6633333333</v>
      </c>
      <c r="L55" s="72">
        <v>0.03</v>
      </c>
      <c r="M55" s="17">
        <f t="shared" si="1"/>
        <v>2008.245</v>
      </c>
      <c r="N55" s="17" t="s">
        <v>92</v>
      </c>
    </row>
    <row r="56" spans="1:14">
      <c r="A56" s="13" t="s">
        <v>183</v>
      </c>
      <c r="B56" s="27" t="s">
        <v>184</v>
      </c>
      <c r="C56" s="29" t="s">
        <v>7</v>
      </c>
      <c r="D56" s="16" t="s">
        <v>40</v>
      </c>
      <c r="E56" s="17">
        <v>64183.87</v>
      </c>
      <c r="F56" s="84" t="s">
        <v>90</v>
      </c>
      <c r="G56" s="35" t="s">
        <v>91</v>
      </c>
      <c r="H56" s="36">
        <v>15</v>
      </c>
      <c r="I56" s="17">
        <v>4150.55692666667</v>
      </c>
      <c r="J56" s="17">
        <f>I56+'2019年固定资产折旧表'!J57</f>
        <v>41505.5692666667</v>
      </c>
      <c r="K56" s="17">
        <f t="shared" si="0"/>
        <v>22678.3007333333</v>
      </c>
      <c r="L56" s="72">
        <v>0.03</v>
      </c>
      <c r="M56" s="17">
        <f t="shared" si="1"/>
        <v>1925.5161</v>
      </c>
      <c r="N56" s="17" t="s">
        <v>92</v>
      </c>
    </row>
    <row r="57" spans="1:14">
      <c r="A57" s="13" t="s">
        <v>185</v>
      </c>
      <c r="B57" s="27" t="s">
        <v>186</v>
      </c>
      <c r="C57" s="29" t="s">
        <v>7</v>
      </c>
      <c r="D57" s="16" t="s">
        <v>40</v>
      </c>
      <c r="E57" s="17">
        <v>21793.08</v>
      </c>
      <c r="F57" s="84" t="s">
        <v>90</v>
      </c>
      <c r="G57" s="35" t="s">
        <v>91</v>
      </c>
      <c r="H57" s="36">
        <v>15</v>
      </c>
      <c r="I57" s="17">
        <v>1409.28584</v>
      </c>
      <c r="J57" s="17">
        <f>I57+'2019年固定资产折旧表'!J58</f>
        <v>14092.8584</v>
      </c>
      <c r="K57" s="17">
        <f t="shared" si="0"/>
        <v>7700.2216</v>
      </c>
      <c r="L57" s="72">
        <v>0.03</v>
      </c>
      <c r="M57" s="17">
        <f t="shared" si="1"/>
        <v>653.7924</v>
      </c>
      <c r="N57" s="17" t="s">
        <v>92</v>
      </c>
    </row>
    <row r="58" spans="1:14">
      <c r="A58" s="13" t="s">
        <v>187</v>
      </c>
      <c r="B58" s="27" t="s">
        <v>188</v>
      </c>
      <c r="C58" s="29" t="s">
        <v>7</v>
      </c>
      <c r="D58" s="16" t="s">
        <v>18</v>
      </c>
      <c r="E58" s="17">
        <v>5516.52</v>
      </c>
      <c r="F58" s="84" t="s">
        <v>90</v>
      </c>
      <c r="G58" s="35" t="s">
        <v>91</v>
      </c>
      <c r="H58" s="36">
        <v>15</v>
      </c>
      <c r="I58" s="17">
        <v>356.73496</v>
      </c>
      <c r="J58" s="17">
        <f>I58+'2019年固定资产折旧表'!J59</f>
        <v>3567.3496</v>
      </c>
      <c r="K58" s="17">
        <f t="shared" si="0"/>
        <v>1949.1704</v>
      </c>
      <c r="L58" s="72">
        <v>0.03</v>
      </c>
      <c r="M58" s="17">
        <f t="shared" si="1"/>
        <v>165.4956</v>
      </c>
      <c r="N58" s="17" t="s">
        <v>92</v>
      </c>
    </row>
    <row r="59" spans="1:14">
      <c r="A59" s="13" t="s">
        <v>189</v>
      </c>
      <c r="B59" s="27" t="s">
        <v>190</v>
      </c>
      <c r="C59" s="29" t="s">
        <v>7</v>
      </c>
      <c r="D59" s="16" t="s">
        <v>18</v>
      </c>
      <c r="E59" s="17">
        <v>3825.7</v>
      </c>
      <c r="F59" s="84" t="s">
        <v>90</v>
      </c>
      <c r="G59" s="35" t="s">
        <v>91</v>
      </c>
      <c r="H59" s="36">
        <v>15</v>
      </c>
      <c r="I59" s="17">
        <v>247.395266666667</v>
      </c>
      <c r="J59" s="17">
        <f>I59+'2019年固定资产折旧表'!J60</f>
        <v>2473.95266666667</v>
      </c>
      <c r="K59" s="17">
        <f t="shared" si="0"/>
        <v>1351.74733333333</v>
      </c>
      <c r="L59" s="72">
        <v>0.03</v>
      </c>
      <c r="M59" s="17">
        <f t="shared" si="1"/>
        <v>114.771</v>
      </c>
      <c r="N59" s="17" t="s">
        <v>92</v>
      </c>
    </row>
    <row r="60" spans="1:14">
      <c r="A60" s="13" t="s">
        <v>191</v>
      </c>
      <c r="B60" s="27" t="s">
        <v>192</v>
      </c>
      <c r="C60" s="29" t="s">
        <v>7</v>
      </c>
      <c r="D60" s="16" t="s">
        <v>40</v>
      </c>
      <c r="E60" s="17">
        <v>21196.4</v>
      </c>
      <c r="F60" s="84" t="s">
        <v>90</v>
      </c>
      <c r="G60" s="35" t="s">
        <v>91</v>
      </c>
      <c r="H60" s="36">
        <v>15</v>
      </c>
      <c r="I60" s="17">
        <v>1370.70053333333</v>
      </c>
      <c r="J60" s="17">
        <f>I60+'2019年固定资产折旧表'!J61</f>
        <v>13707.0053333333</v>
      </c>
      <c r="K60" s="17">
        <f t="shared" si="0"/>
        <v>7489.39466666667</v>
      </c>
      <c r="L60" s="72">
        <v>0.03</v>
      </c>
      <c r="M60" s="17">
        <f t="shared" si="1"/>
        <v>635.892</v>
      </c>
      <c r="N60" s="17" t="s">
        <v>92</v>
      </c>
    </row>
    <row r="61" spans="1:14">
      <c r="A61" s="13" t="s">
        <v>193</v>
      </c>
      <c r="B61" s="27" t="s">
        <v>194</v>
      </c>
      <c r="C61" s="29" t="s">
        <v>7</v>
      </c>
      <c r="D61" s="16" t="s">
        <v>40</v>
      </c>
      <c r="E61" s="17">
        <v>108047.91</v>
      </c>
      <c r="F61" s="84" t="s">
        <v>90</v>
      </c>
      <c r="G61" s="35" t="s">
        <v>91</v>
      </c>
      <c r="H61" s="36">
        <v>15</v>
      </c>
      <c r="I61" s="17">
        <v>6987.09818</v>
      </c>
      <c r="J61" s="17">
        <f>I61+'2019年固定资产折旧表'!J62</f>
        <v>69870.9818</v>
      </c>
      <c r="K61" s="17">
        <f t="shared" si="0"/>
        <v>38176.9282</v>
      </c>
      <c r="L61" s="72">
        <v>0.03</v>
      </c>
      <c r="M61" s="17">
        <f t="shared" si="1"/>
        <v>3241.4373</v>
      </c>
      <c r="N61" s="17" t="s">
        <v>92</v>
      </c>
    </row>
    <row r="62" spans="1:14">
      <c r="A62" s="13" t="s">
        <v>195</v>
      </c>
      <c r="B62" s="27" t="s">
        <v>196</v>
      </c>
      <c r="C62" s="29" t="s">
        <v>2</v>
      </c>
      <c r="D62" s="16" t="s">
        <v>35</v>
      </c>
      <c r="E62" s="17">
        <v>24659.85</v>
      </c>
      <c r="F62" s="84" t="s">
        <v>90</v>
      </c>
      <c r="G62" s="35" t="s">
        <v>91</v>
      </c>
      <c r="H62" s="36">
        <v>10</v>
      </c>
      <c r="I62" s="17">
        <v>2392.00545</v>
      </c>
      <c r="J62" s="17">
        <f>I62+'2019年固定资产折旧表'!J63</f>
        <v>23920.0545</v>
      </c>
      <c r="K62" s="17">
        <f t="shared" si="0"/>
        <v>739.7955</v>
      </c>
      <c r="L62" s="72">
        <v>0.03</v>
      </c>
      <c r="M62" s="17">
        <f t="shared" si="1"/>
        <v>739.7955</v>
      </c>
      <c r="N62" s="17" t="s">
        <v>92</v>
      </c>
    </row>
    <row r="63" spans="1:14">
      <c r="A63" s="13" t="s">
        <v>197</v>
      </c>
      <c r="B63" s="27" t="s">
        <v>198</v>
      </c>
      <c r="C63" s="29" t="s">
        <v>2</v>
      </c>
      <c r="D63" s="16" t="s">
        <v>35</v>
      </c>
      <c r="E63" s="17">
        <v>59167.51</v>
      </c>
      <c r="F63" s="84" t="s">
        <v>90</v>
      </c>
      <c r="G63" s="35" t="s">
        <v>91</v>
      </c>
      <c r="H63" s="36">
        <v>10</v>
      </c>
      <c r="I63" s="17">
        <v>5739.24847</v>
      </c>
      <c r="J63" s="17">
        <f>I63+'2019年固定资产折旧表'!J64</f>
        <v>57392.4847</v>
      </c>
      <c r="K63" s="17">
        <f t="shared" si="0"/>
        <v>1775.0253</v>
      </c>
      <c r="L63" s="72">
        <v>0.03</v>
      </c>
      <c r="M63" s="17">
        <f t="shared" si="1"/>
        <v>1775.0253</v>
      </c>
      <c r="N63" s="17" t="s">
        <v>92</v>
      </c>
    </row>
    <row r="64" spans="1:14">
      <c r="A64" s="13" t="s">
        <v>199</v>
      </c>
      <c r="B64" s="27" t="s">
        <v>200</v>
      </c>
      <c r="C64" s="29" t="s">
        <v>2</v>
      </c>
      <c r="D64" s="16" t="s">
        <v>67</v>
      </c>
      <c r="E64" s="17">
        <v>2875.74</v>
      </c>
      <c r="F64" s="84" t="s">
        <v>90</v>
      </c>
      <c r="G64" s="35" t="s">
        <v>91</v>
      </c>
      <c r="H64" s="36">
        <v>10</v>
      </c>
      <c r="I64" s="17">
        <v>278.94678</v>
      </c>
      <c r="J64" s="17">
        <f>I64+'2019年固定资产折旧表'!J65</f>
        <v>2789.4678</v>
      </c>
      <c r="K64" s="17">
        <f t="shared" si="0"/>
        <v>86.2721999999994</v>
      </c>
      <c r="L64" s="72">
        <v>0.03</v>
      </c>
      <c r="M64" s="17">
        <f t="shared" si="1"/>
        <v>86.2722</v>
      </c>
      <c r="N64" s="17" t="s">
        <v>92</v>
      </c>
    </row>
    <row r="65" spans="1:14">
      <c r="A65" s="13" t="s">
        <v>201</v>
      </c>
      <c r="B65" s="27" t="s">
        <v>202</v>
      </c>
      <c r="C65" s="29" t="s">
        <v>2</v>
      </c>
      <c r="D65" s="16" t="s">
        <v>13</v>
      </c>
      <c r="E65" s="17">
        <v>14618.8</v>
      </c>
      <c r="F65" s="84" t="s">
        <v>90</v>
      </c>
      <c r="G65" s="35" t="s">
        <v>91</v>
      </c>
      <c r="H65" s="36">
        <v>10</v>
      </c>
      <c r="I65" s="17">
        <v>1418.0236</v>
      </c>
      <c r="J65" s="17">
        <f>I65+'2019年固定资产折旧表'!J66</f>
        <v>14180.236</v>
      </c>
      <c r="K65" s="17">
        <f t="shared" si="0"/>
        <v>438.563999999998</v>
      </c>
      <c r="L65" s="72">
        <v>0.03</v>
      </c>
      <c r="M65" s="17">
        <f t="shared" si="1"/>
        <v>438.564</v>
      </c>
      <c r="N65" s="17" t="s">
        <v>92</v>
      </c>
    </row>
    <row r="66" spans="1:14">
      <c r="A66" s="13" t="s">
        <v>203</v>
      </c>
      <c r="B66" s="27" t="s">
        <v>204</v>
      </c>
      <c r="C66" s="29" t="s">
        <v>2</v>
      </c>
      <c r="D66" s="16" t="s">
        <v>49</v>
      </c>
      <c r="E66" s="17">
        <v>82975.2</v>
      </c>
      <c r="F66" s="84" t="s">
        <v>90</v>
      </c>
      <c r="G66" s="35" t="s">
        <v>91</v>
      </c>
      <c r="H66" s="36">
        <v>10</v>
      </c>
      <c r="I66" s="17">
        <v>8048.5944</v>
      </c>
      <c r="J66" s="17">
        <f>I66+'2019年固定资产折旧表'!J67</f>
        <v>80485.944</v>
      </c>
      <c r="K66" s="17">
        <f t="shared" si="0"/>
        <v>2489.25599999999</v>
      </c>
      <c r="L66" s="72">
        <v>0.03</v>
      </c>
      <c r="M66" s="17">
        <f t="shared" si="1"/>
        <v>2489.256</v>
      </c>
      <c r="N66" s="17" t="s">
        <v>92</v>
      </c>
    </row>
    <row r="67" spans="1:14">
      <c r="A67" s="13" t="s">
        <v>205</v>
      </c>
      <c r="B67" s="27" t="s">
        <v>206</v>
      </c>
      <c r="C67" s="29" t="s">
        <v>2</v>
      </c>
      <c r="D67" s="16" t="s">
        <v>13</v>
      </c>
      <c r="E67" s="17">
        <v>62319.67</v>
      </c>
      <c r="F67" s="84" t="s">
        <v>90</v>
      </c>
      <c r="G67" s="35" t="s">
        <v>91</v>
      </c>
      <c r="H67" s="36">
        <v>10</v>
      </c>
      <c r="I67" s="17">
        <v>6045.00799</v>
      </c>
      <c r="J67" s="17">
        <f>I67+'2019年固定资产折旧表'!J68</f>
        <v>60450.0799</v>
      </c>
      <c r="K67" s="17">
        <f t="shared" si="0"/>
        <v>1869.5901</v>
      </c>
      <c r="L67" s="72">
        <v>0.03</v>
      </c>
      <c r="M67" s="17">
        <f t="shared" si="1"/>
        <v>1869.5901</v>
      </c>
      <c r="N67" s="17" t="s">
        <v>92</v>
      </c>
    </row>
    <row r="68" spans="1:14">
      <c r="A68" s="13" t="s">
        <v>207</v>
      </c>
      <c r="B68" s="27" t="s">
        <v>208</v>
      </c>
      <c r="C68" s="29" t="s">
        <v>7</v>
      </c>
      <c r="D68" s="16" t="s">
        <v>40</v>
      </c>
      <c r="E68" s="17">
        <v>934.8</v>
      </c>
      <c r="F68" s="84" t="s">
        <v>90</v>
      </c>
      <c r="G68" s="35" t="s">
        <v>91</v>
      </c>
      <c r="H68" s="36">
        <v>15</v>
      </c>
      <c r="I68" s="17">
        <v>60.4504</v>
      </c>
      <c r="J68" s="17">
        <f>I68+'2019年固定资产折旧表'!J69</f>
        <v>604.504</v>
      </c>
      <c r="K68" s="17">
        <f t="shared" ref="K68:K131" si="2">E68-J68</f>
        <v>330.296</v>
      </c>
      <c r="L68" s="72">
        <v>0.03</v>
      </c>
      <c r="M68" s="17">
        <f t="shared" ref="M68:M131" si="3">E68*L68</f>
        <v>28.044</v>
      </c>
      <c r="N68" s="17" t="s">
        <v>92</v>
      </c>
    </row>
    <row r="69" spans="1:14">
      <c r="A69" s="13" t="s">
        <v>209</v>
      </c>
      <c r="B69" s="27" t="s">
        <v>210</v>
      </c>
      <c r="C69" s="29" t="s">
        <v>7</v>
      </c>
      <c r="D69" s="16" t="s">
        <v>40</v>
      </c>
      <c r="E69" s="17">
        <v>311.6</v>
      </c>
      <c r="F69" s="84" t="s">
        <v>90</v>
      </c>
      <c r="G69" s="35" t="s">
        <v>91</v>
      </c>
      <c r="H69" s="36">
        <v>15</v>
      </c>
      <c r="I69" s="17">
        <v>20.1501333333333</v>
      </c>
      <c r="J69" s="17">
        <f>I69+'2019年固定资产折旧表'!J70</f>
        <v>201.501333333333</v>
      </c>
      <c r="K69" s="17">
        <f t="shared" si="2"/>
        <v>110.098666666667</v>
      </c>
      <c r="L69" s="72">
        <v>0.03</v>
      </c>
      <c r="M69" s="17">
        <f t="shared" si="3"/>
        <v>9.348</v>
      </c>
      <c r="N69" s="17" t="s">
        <v>92</v>
      </c>
    </row>
    <row r="70" spans="1:14">
      <c r="A70" s="13" t="s">
        <v>211</v>
      </c>
      <c r="B70" s="27" t="s">
        <v>212</v>
      </c>
      <c r="C70" s="29" t="s">
        <v>7</v>
      </c>
      <c r="D70" s="16" t="s">
        <v>18</v>
      </c>
      <c r="E70" s="17">
        <v>123.93</v>
      </c>
      <c r="F70" s="84" t="s">
        <v>90</v>
      </c>
      <c r="G70" s="35" t="s">
        <v>91</v>
      </c>
      <c r="H70" s="36">
        <v>15</v>
      </c>
      <c r="I70" s="17">
        <v>8.01414</v>
      </c>
      <c r="J70" s="17">
        <f>I70+'2019年固定资产折旧表'!J71</f>
        <v>80.1414</v>
      </c>
      <c r="K70" s="17">
        <f t="shared" si="2"/>
        <v>43.7886</v>
      </c>
      <c r="L70" s="72">
        <v>0.03</v>
      </c>
      <c r="M70" s="17">
        <f t="shared" si="3"/>
        <v>3.7179</v>
      </c>
      <c r="N70" s="17" t="s">
        <v>92</v>
      </c>
    </row>
    <row r="71" spans="1:14">
      <c r="A71" s="13" t="s">
        <v>213</v>
      </c>
      <c r="B71" s="27" t="s">
        <v>214</v>
      </c>
      <c r="C71" s="29" t="s">
        <v>7</v>
      </c>
      <c r="D71" s="16" t="s">
        <v>40</v>
      </c>
      <c r="E71" s="17">
        <v>45.31</v>
      </c>
      <c r="F71" s="84" t="s">
        <v>90</v>
      </c>
      <c r="G71" s="35" t="s">
        <v>91</v>
      </c>
      <c r="H71" s="36">
        <v>15</v>
      </c>
      <c r="I71" s="17">
        <v>2.93004666666667</v>
      </c>
      <c r="J71" s="17">
        <f>I71+'2019年固定资产折旧表'!J72</f>
        <v>29.3004666666667</v>
      </c>
      <c r="K71" s="17">
        <f t="shared" si="2"/>
        <v>16.0095333333333</v>
      </c>
      <c r="L71" s="72">
        <v>0.03</v>
      </c>
      <c r="M71" s="17">
        <f t="shared" si="3"/>
        <v>1.3593</v>
      </c>
      <c r="N71" s="17" t="s">
        <v>92</v>
      </c>
    </row>
    <row r="72" spans="1:14">
      <c r="A72" s="13" t="s">
        <v>215</v>
      </c>
      <c r="B72" s="27" t="s">
        <v>216</v>
      </c>
      <c r="C72" s="29" t="s">
        <v>7</v>
      </c>
      <c r="D72" s="16" t="s">
        <v>40</v>
      </c>
      <c r="E72" s="17">
        <v>103</v>
      </c>
      <c r="F72" s="84" t="s">
        <v>90</v>
      </c>
      <c r="G72" s="35" t="s">
        <v>91</v>
      </c>
      <c r="H72" s="36">
        <v>15</v>
      </c>
      <c r="I72" s="17">
        <v>6.66066666666667</v>
      </c>
      <c r="J72" s="17">
        <f>I72+'2019年固定资产折旧表'!J73</f>
        <v>66.6066666666667</v>
      </c>
      <c r="K72" s="17">
        <f t="shared" si="2"/>
        <v>36.3933333333333</v>
      </c>
      <c r="L72" s="72">
        <v>0.03</v>
      </c>
      <c r="M72" s="17">
        <f t="shared" si="3"/>
        <v>3.09</v>
      </c>
      <c r="N72" s="17" t="s">
        <v>92</v>
      </c>
    </row>
    <row r="73" spans="1:14">
      <c r="A73" s="13" t="s">
        <v>217</v>
      </c>
      <c r="B73" s="27" t="s">
        <v>218</v>
      </c>
      <c r="C73" s="29" t="s">
        <v>7</v>
      </c>
      <c r="D73" s="16" t="s">
        <v>40</v>
      </c>
      <c r="E73" s="17">
        <v>52.71</v>
      </c>
      <c r="F73" s="84" t="s">
        <v>90</v>
      </c>
      <c r="G73" s="35" t="s">
        <v>91</v>
      </c>
      <c r="H73" s="36">
        <v>15</v>
      </c>
      <c r="I73" s="17">
        <v>3.40858</v>
      </c>
      <c r="J73" s="17">
        <f>I73+'2019年固定资产折旧表'!J74</f>
        <v>34.0858</v>
      </c>
      <c r="K73" s="17">
        <f t="shared" si="2"/>
        <v>18.6242</v>
      </c>
      <c r="L73" s="72">
        <v>0.03</v>
      </c>
      <c r="M73" s="17">
        <f t="shared" si="3"/>
        <v>1.5813</v>
      </c>
      <c r="N73" s="17" t="s">
        <v>92</v>
      </c>
    </row>
    <row r="74" spans="1:14">
      <c r="A74" s="13" t="s">
        <v>219</v>
      </c>
      <c r="B74" s="27" t="s">
        <v>220</v>
      </c>
      <c r="C74" s="29" t="s">
        <v>7</v>
      </c>
      <c r="D74" s="16" t="s">
        <v>18</v>
      </c>
      <c r="E74" s="17">
        <v>187.22</v>
      </c>
      <c r="F74" s="84" t="s">
        <v>90</v>
      </c>
      <c r="G74" s="35" t="s">
        <v>91</v>
      </c>
      <c r="H74" s="36">
        <v>15</v>
      </c>
      <c r="I74" s="17">
        <v>12.1068933333333</v>
      </c>
      <c r="J74" s="17">
        <f>I74+'2019年固定资产折旧表'!J75</f>
        <v>121.068933333333</v>
      </c>
      <c r="K74" s="17">
        <f t="shared" si="2"/>
        <v>66.1510666666667</v>
      </c>
      <c r="L74" s="72">
        <v>0.03</v>
      </c>
      <c r="M74" s="17">
        <f t="shared" si="3"/>
        <v>5.6166</v>
      </c>
      <c r="N74" s="17" t="s">
        <v>92</v>
      </c>
    </row>
    <row r="75" spans="1:14">
      <c r="A75" s="13" t="s">
        <v>221</v>
      </c>
      <c r="B75" s="27" t="s">
        <v>222</v>
      </c>
      <c r="C75" s="29" t="s">
        <v>7</v>
      </c>
      <c r="D75" s="16" t="s">
        <v>18</v>
      </c>
      <c r="E75" s="17">
        <v>87.55</v>
      </c>
      <c r="F75" s="84" t="s">
        <v>90</v>
      </c>
      <c r="G75" s="35" t="s">
        <v>91</v>
      </c>
      <c r="H75" s="36">
        <v>15</v>
      </c>
      <c r="I75" s="17">
        <v>5.66156666666667</v>
      </c>
      <c r="J75" s="17">
        <f>I75+'2019年固定资产折旧表'!J76</f>
        <v>56.6156666666667</v>
      </c>
      <c r="K75" s="17">
        <f t="shared" si="2"/>
        <v>30.9343333333333</v>
      </c>
      <c r="L75" s="72">
        <v>0.03</v>
      </c>
      <c r="M75" s="17">
        <f t="shared" si="3"/>
        <v>2.6265</v>
      </c>
      <c r="N75" s="17" t="s">
        <v>92</v>
      </c>
    </row>
    <row r="76" spans="1:14">
      <c r="A76" s="13" t="s">
        <v>223</v>
      </c>
      <c r="B76" s="27" t="s">
        <v>224</v>
      </c>
      <c r="C76" s="29" t="s">
        <v>7</v>
      </c>
      <c r="D76" s="16" t="s">
        <v>18</v>
      </c>
      <c r="E76" s="17">
        <v>300.96</v>
      </c>
      <c r="F76" s="84" t="s">
        <v>90</v>
      </c>
      <c r="G76" s="35" t="s">
        <v>91</v>
      </c>
      <c r="H76" s="36">
        <v>15</v>
      </c>
      <c r="I76" s="17">
        <v>19.46208</v>
      </c>
      <c r="J76" s="17">
        <f>I76+'2019年固定资产折旧表'!J77</f>
        <v>194.6208</v>
      </c>
      <c r="K76" s="17">
        <f t="shared" si="2"/>
        <v>106.3392</v>
      </c>
      <c r="L76" s="72">
        <v>0.03</v>
      </c>
      <c r="M76" s="17">
        <f t="shared" si="3"/>
        <v>9.0288</v>
      </c>
      <c r="N76" s="17" t="s">
        <v>92</v>
      </c>
    </row>
    <row r="77" spans="1:14">
      <c r="A77" s="13" t="s">
        <v>225</v>
      </c>
      <c r="B77" s="27" t="s">
        <v>226</v>
      </c>
      <c r="C77" s="29" t="s">
        <v>7</v>
      </c>
      <c r="D77" s="16" t="s">
        <v>18</v>
      </c>
      <c r="E77" s="17">
        <v>123.59</v>
      </c>
      <c r="F77" s="84" t="s">
        <v>90</v>
      </c>
      <c r="G77" s="35" t="s">
        <v>91</v>
      </c>
      <c r="H77" s="36">
        <v>15</v>
      </c>
      <c r="I77" s="17">
        <v>7.99215333333333</v>
      </c>
      <c r="J77" s="17">
        <f>I77+'2019年固定资产折旧表'!J78</f>
        <v>79.9215333333333</v>
      </c>
      <c r="K77" s="17">
        <f t="shared" si="2"/>
        <v>43.6684666666667</v>
      </c>
      <c r="L77" s="72">
        <v>0.03</v>
      </c>
      <c r="M77" s="17">
        <f t="shared" si="3"/>
        <v>3.7077</v>
      </c>
      <c r="N77" s="17" t="s">
        <v>92</v>
      </c>
    </row>
    <row r="78" spans="1:14">
      <c r="A78" s="13" t="s">
        <v>227</v>
      </c>
      <c r="B78" s="27" t="s">
        <v>228</v>
      </c>
      <c r="C78" s="29" t="s">
        <v>7</v>
      </c>
      <c r="D78" s="16" t="s">
        <v>18</v>
      </c>
      <c r="E78" s="17">
        <v>287.76</v>
      </c>
      <c r="F78" s="84" t="s">
        <v>90</v>
      </c>
      <c r="G78" s="35" t="s">
        <v>91</v>
      </c>
      <c r="H78" s="36">
        <v>15</v>
      </c>
      <c r="I78" s="17">
        <v>18.60848</v>
      </c>
      <c r="J78" s="17">
        <f>I78+'2019年固定资产折旧表'!J79</f>
        <v>186.0848</v>
      </c>
      <c r="K78" s="17">
        <f t="shared" si="2"/>
        <v>101.6752</v>
      </c>
      <c r="L78" s="72">
        <v>0.03</v>
      </c>
      <c r="M78" s="17">
        <f t="shared" si="3"/>
        <v>8.6328</v>
      </c>
      <c r="N78" s="17" t="s">
        <v>92</v>
      </c>
    </row>
    <row r="79" spans="1:14">
      <c r="A79" s="13" t="s">
        <v>229</v>
      </c>
      <c r="B79" s="27" t="s">
        <v>230</v>
      </c>
      <c r="C79" s="29" t="s">
        <v>7</v>
      </c>
      <c r="D79" s="16" t="s">
        <v>18</v>
      </c>
      <c r="E79" s="17">
        <v>1041.95</v>
      </c>
      <c r="F79" s="84" t="s">
        <v>90</v>
      </c>
      <c r="G79" s="35" t="s">
        <v>91</v>
      </c>
      <c r="H79" s="36">
        <v>15</v>
      </c>
      <c r="I79" s="17">
        <v>67.3794333333333</v>
      </c>
      <c r="J79" s="17">
        <f>I79+'2019年固定资产折旧表'!J80</f>
        <v>673.794333333333</v>
      </c>
      <c r="K79" s="17">
        <f t="shared" si="2"/>
        <v>368.155666666667</v>
      </c>
      <c r="L79" s="72">
        <v>0.03</v>
      </c>
      <c r="M79" s="17">
        <f t="shared" si="3"/>
        <v>31.2585</v>
      </c>
      <c r="N79" s="17" t="s">
        <v>92</v>
      </c>
    </row>
    <row r="80" spans="1:14">
      <c r="A80" s="13" t="s">
        <v>231</v>
      </c>
      <c r="B80" s="27" t="s">
        <v>232</v>
      </c>
      <c r="C80" s="29" t="s">
        <v>7</v>
      </c>
      <c r="D80" s="16" t="s">
        <v>18</v>
      </c>
      <c r="E80" s="17">
        <v>357.5</v>
      </c>
      <c r="F80" s="84" t="s">
        <v>90</v>
      </c>
      <c r="G80" s="35" t="s">
        <v>91</v>
      </c>
      <c r="H80" s="36">
        <v>15</v>
      </c>
      <c r="I80" s="17">
        <v>23.1183333333333</v>
      </c>
      <c r="J80" s="17">
        <f>I80+'2019年固定资产折旧表'!J81</f>
        <v>231.183333333333</v>
      </c>
      <c r="K80" s="17">
        <f t="shared" si="2"/>
        <v>126.316666666667</v>
      </c>
      <c r="L80" s="72">
        <v>0.03</v>
      </c>
      <c r="M80" s="17">
        <f t="shared" si="3"/>
        <v>10.725</v>
      </c>
      <c r="N80" s="17" t="s">
        <v>92</v>
      </c>
    </row>
    <row r="81" spans="1:14">
      <c r="A81" s="13" t="s">
        <v>233</v>
      </c>
      <c r="B81" s="27" t="s">
        <v>234</v>
      </c>
      <c r="C81" s="29" t="s">
        <v>7</v>
      </c>
      <c r="D81" s="16" t="s">
        <v>18</v>
      </c>
      <c r="E81" s="17">
        <v>597.66</v>
      </c>
      <c r="F81" s="84" t="s">
        <v>90</v>
      </c>
      <c r="G81" s="35" t="s">
        <v>91</v>
      </c>
      <c r="H81" s="36">
        <v>15</v>
      </c>
      <c r="I81" s="17">
        <v>38.64868</v>
      </c>
      <c r="J81" s="17">
        <f>I81+'2019年固定资产折旧表'!J82</f>
        <v>386.4868</v>
      </c>
      <c r="K81" s="17">
        <f t="shared" si="2"/>
        <v>211.1732</v>
      </c>
      <c r="L81" s="72">
        <v>0.03</v>
      </c>
      <c r="M81" s="17">
        <f t="shared" si="3"/>
        <v>17.9298</v>
      </c>
      <c r="N81" s="17" t="s">
        <v>92</v>
      </c>
    </row>
    <row r="82" spans="1:14">
      <c r="A82" s="13" t="s">
        <v>235</v>
      </c>
      <c r="B82" s="27" t="s">
        <v>236</v>
      </c>
      <c r="C82" s="29" t="s">
        <v>7</v>
      </c>
      <c r="D82" s="16" t="s">
        <v>18</v>
      </c>
      <c r="E82" s="17">
        <v>122.96</v>
      </c>
      <c r="F82" s="84" t="s">
        <v>90</v>
      </c>
      <c r="G82" s="35" t="s">
        <v>91</v>
      </c>
      <c r="H82" s="36">
        <v>15</v>
      </c>
      <c r="I82" s="17">
        <v>7.95141333333333</v>
      </c>
      <c r="J82" s="17">
        <f>I82+'2019年固定资产折旧表'!J83</f>
        <v>79.5141333333333</v>
      </c>
      <c r="K82" s="17">
        <f t="shared" si="2"/>
        <v>43.4458666666667</v>
      </c>
      <c r="L82" s="72">
        <v>0.03</v>
      </c>
      <c r="M82" s="17">
        <f t="shared" si="3"/>
        <v>3.6888</v>
      </c>
      <c r="N82" s="17" t="s">
        <v>92</v>
      </c>
    </row>
    <row r="83" spans="1:14">
      <c r="A83" s="13" t="s">
        <v>237</v>
      </c>
      <c r="B83" s="27" t="s">
        <v>238</v>
      </c>
      <c r="C83" s="29" t="s">
        <v>7</v>
      </c>
      <c r="D83" s="16" t="s">
        <v>18</v>
      </c>
      <c r="E83" s="17">
        <v>32.8</v>
      </c>
      <c r="F83" s="84" t="s">
        <v>90</v>
      </c>
      <c r="G83" s="35" t="s">
        <v>91</v>
      </c>
      <c r="H83" s="36">
        <v>15</v>
      </c>
      <c r="I83" s="17">
        <v>2.12106666666667</v>
      </c>
      <c r="J83" s="17">
        <f>I83+'2019年固定资产折旧表'!J84</f>
        <v>21.2106666666667</v>
      </c>
      <c r="K83" s="17">
        <f t="shared" si="2"/>
        <v>11.5893333333333</v>
      </c>
      <c r="L83" s="72">
        <v>0.03</v>
      </c>
      <c r="M83" s="17">
        <f t="shared" si="3"/>
        <v>0.984</v>
      </c>
      <c r="N83" s="17" t="s">
        <v>92</v>
      </c>
    </row>
    <row r="84" spans="1:14">
      <c r="A84" s="13" t="s">
        <v>239</v>
      </c>
      <c r="B84" s="27" t="s">
        <v>240</v>
      </c>
      <c r="C84" s="29" t="s">
        <v>7</v>
      </c>
      <c r="D84" s="16" t="s">
        <v>18</v>
      </c>
      <c r="E84" s="17">
        <v>1572.87</v>
      </c>
      <c r="F84" s="84" t="s">
        <v>90</v>
      </c>
      <c r="G84" s="35" t="s">
        <v>91</v>
      </c>
      <c r="H84" s="36">
        <v>15</v>
      </c>
      <c r="I84" s="17">
        <v>101.71226</v>
      </c>
      <c r="J84" s="17">
        <f>I84+'2019年固定资产折旧表'!J85</f>
        <v>1017.1226</v>
      </c>
      <c r="K84" s="17">
        <f t="shared" si="2"/>
        <v>555.7474</v>
      </c>
      <c r="L84" s="72">
        <v>0.03</v>
      </c>
      <c r="M84" s="17">
        <f t="shared" si="3"/>
        <v>47.1861</v>
      </c>
      <c r="N84" s="17" t="s">
        <v>92</v>
      </c>
    </row>
    <row r="85" spans="1:14">
      <c r="A85" s="13" t="s">
        <v>241</v>
      </c>
      <c r="B85" s="27" t="s">
        <v>242</v>
      </c>
      <c r="C85" s="29" t="s">
        <v>7</v>
      </c>
      <c r="D85" s="16" t="s">
        <v>18</v>
      </c>
      <c r="E85" s="17">
        <v>873</v>
      </c>
      <c r="F85" s="84" t="s">
        <v>90</v>
      </c>
      <c r="G85" s="35" t="s">
        <v>91</v>
      </c>
      <c r="H85" s="36">
        <v>15</v>
      </c>
      <c r="I85" s="17">
        <v>56.454</v>
      </c>
      <c r="J85" s="17">
        <f>I85+'2019年固定资产折旧表'!J86</f>
        <v>564.54</v>
      </c>
      <c r="K85" s="17">
        <f t="shared" si="2"/>
        <v>308.46</v>
      </c>
      <c r="L85" s="72">
        <v>0.03</v>
      </c>
      <c r="M85" s="17">
        <f t="shared" si="3"/>
        <v>26.19</v>
      </c>
      <c r="N85" s="17" t="s">
        <v>92</v>
      </c>
    </row>
    <row r="86" spans="1:14">
      <c r="A86" s="13" t="s">
        <v>243</v>
      </c>
      <c r="B86" s="27" t="s">
        <v>244</v>
      </c>
      <c r="C86" s="29" t="s">
        <v>7</v>
      </c>
      <c r="D86" s="16" t="s">
        <v>18</v>
      </c>
      <c r="E86" s="17">
        <v>436.5</v>
      </c>
      <c r="F86" s="84" t="s">
        <v>90</v>
      </c>
      <c r="G86" s="35" t="s">
        <v>91</v>
      </c>
      <c r="H86" s="36">
        <v>15</v>
      </c>
      <c r="I86" s="17">
        <v>28.227</v>
      </c>
      <c r="J86" s="17">
        <f>I86+'2019年固定资产折旧表'!J87</f>
        <v>282.27</v>
      </c>
      <c r="K86" s="17">
        <f t="shared" si="2"/>
        <v>154.23</v>
      </c>
      <c r="L86" s="72">
        <v>0.03</v>
      </c>
      <c r="M86" s="17">
        <f t="shared" si="3"/>
        <v>13.095</v>
      </c>
      <c r="N86" s="17" t="s">
        <v>92</v>
      </c>
    </row>
    <row r="87" spans="1:14">
      <c r="A87" s="13" t="s">
        <v>245</v>
      </c>
      <c r="B87" s="27" t="s">
        <v>246</v>
      </c>
      <c r="C87" s="29" t="s">
        <v>7</v>
      </c>
      <c r="D87" s="16" t="s">
        <v>18</v>
      </c>
      <c r="E87" s="17">
        <v>662.64</v>
      </c>
      <c r="F87" s="84" t="s">
        <v>90</v>
      </c>
      <c r="G87" s="35" t="s">
        <v>91</v>
      </c>
      <c r="H87" s="36">
        <v>15</v>
      </c>
      <c r="I87" s="17">
        <v>42.85072</v>
      </c>
      <c r="J87" s="17">
        <f>I87+'2019年固定资产折旧表'!J88</f>
        <v>428.5072</v>
      </c>
      <c r="K87" s="17">
        <f t="shared" si="2"/>
        <v>234.1328</v>
      </c>
      <c r="L87" s="72">
        <v>0.03</v>
      </c>
      <c r="M87" s="17">
        <f t="shared" si="3"/>
        <v>19.8792</v>
      </c>
      <c r="N87" s="17" t="s">
        <v>92</v>
      </c>
    </row>
    <row r="88" spans="1:14">
      <c r="A88" s="13" t="s">
        <v>247</v>
      </c>
      <c r="B88" s="27" t="s">
        <v>248</v>
      </c>
      <c r="C88" s="29" t="s">
        <v>7</v>
      </c>
      <c r="D88" s="16" t="s">
        <v>18</v>
      </c>
      <c r="E88" s="17">
        <v>214.01</v>
      </c>
      <c r="F88" s="84" t="s">
        <v>90</v>
      </c>
      <c r="G88" s="35" t="s">
        <v>91</v>
      </c>
      <c r="H88" s="36">
        <v>15</v>
      </c>
      <c r="I88" s="17">
        <v>13.8393133333333</v>
      </c>
      <c r="J88" s="17">
        <f>I88+'2019年固定资产折旧表'!J89</f>
        <v>138.393133333333</v>
      </c>
      <c r="K88" s="17">
        <f t="shared" si="2"/>
        <v>75.6168666666667</v>
      </c>
      <c r="L88" s="72">
        <v>0.03</v>
      </c>
      <c r="M88" s="17">
        <f t="shared" si="3"/>
        <v>6.4203</v>
      </c>
      <c r="N88" s="17" t="s">
        <v>92</v>
      </c>
    </row>
    <row r="89" spans="1:14">
      <c r="A89" s="13" t="s">
        <v>249</v>
      </c>
      <c r="B89" s="27" t="s">
        <v>250</v>
      </c>
      <c r="C89" s="29" t="s">
        <v>7</v>
      </c>
      <c r="D89" s="16" t="s">
        <v>40</v>
      </c>
      <c r="E89" s="17">
        <v>170.72</v>
      </c>
      <c r="F89" s="84" t="s">
        <v>90</v>
      </c>
      <c r="G89" s="35" t="s">
        <v>91</v>
      </c>
      <c r="H89" s="36">
        <v>15</v>
      </c>
      <c r="I89" s="17">
        <v>11.0398933333333</v>
      </c>
      <c r="J89" s="17">
        <f>I89+'2019年固定资产折旧表'!J90</f>
        <v>110.398933333333</v>
      </c>
      <c r="K89" s="17">
        <f t="shared" si="2"/>
        <v>60.3210666666666</v>
      </c>
      <c r="L89" s="72">
        <v>0.03</v>
      </c>
      <c r="M89" s="17">
        <f t="shared" si="3"/>
        <v>5.1216</v>
      </c>
      <c r="N89" s="17" t="s">
        <v>92</v>
      </c>
    </row>
    <row r="90" spans="1:14">
      <c r="A90" s="13" t="s">
        <v>251</v>
      </c>
      <c r="B90" s="27" t="s">
        <v>252</v>
      </c>
      <c r="C90" s="29" t="s">
        <v>7</v>
      </c>
      <c r="D90" s="16" t="s">
        <v>40</v>
      </c>
      <c r="E90" s="17">
        <v>320.72</v>
      </c>
      <c r="F90" s="84" t="s">
        <v>90</v>
      </c>
      <c r="G90" s="35" t="s">
        <v>91</v>
      </c>
      <c r="H90" s="36">
        <v>15</v>
      </c>
      <c r="I90" s="17">
        <v>20.7398933333333</v>
      </c>
      <c r="J90" s="17">
        <f>I90+'2019年固定资产折旧表'!J91</f>
        <v>207.398933333333</v>
      </c>
      <c r="K90" s="17">
        <f t="shared" si="2"/>
        <v>113.321066666667</v>
      </c>
      <c r="L90" s="72">
        <v>0.03</v>
      </c>
      <c r="M90" s="17">
        <f t="shared" si="3"/>
        <v>9.6216</v>
      </c>
      <c r="N90" s="17" t="s">
        <v>92</v>
      </c>
    </row>
    <row r="91" spans="1:14">
      <c r="A91" s="13" t="s">
        <v>253</v>
      </c>
      <c r="B91" s="27" t="s">
        <v>254</v>
      </c>
      <c r="C91" s="29" t="s">
        <v>7</v>
      </c>
      <c r="D91" s="16" t="s">
        <v>40</v>
      </c>
      <c r="E91" s="17">
        <v>209.26</v>
      </c>
      <c r="F91" s="84" t="s">
        <v>90</v>
      </c>
      <c r="G91" s="35" t="s">
        <v>91</v>
      </c>
      <c r="H91" s="36">
        <v>15</v>
      </c>
      <c r="I91" s="17">
        <v>13.5321466666667</v>
      </c>
      <c r="J91" s="17">
        <f>I91+'2019年固定资产折旧表'!J92</f>
        <v>135.321466666667</v>
      </c>
      <c r="K91" s="17">
        <f t="shared" si="2"/>
        <v>73.9385333333333</v>
      </c>
      <c r="L91" s="72">
        <v>0.03</v>
      </c>
      <c r="M91" s="17">
        <f t="shared" si="3"/>
        <v>6.2778</v>
      </c>
      <c r="N91" s="17" t="s">
        <v>92</v>
      </c>
    </row>
    <row r="92" spans="1:14">
      <c r="A92" s="13" t="s">
        <v>255</v>
      </c>
      <c r="B92" s="27" t="s">
        <v>256</v>
      </c>
      <c r="C92" s="29" t="s">
        <v>7</v>
      </c>
      <c r="D92" s="16" t="s">
        <v>40</v>
      </c>
      <c r="E92" s="17">
        <v>964.12</v>
      </c>
      <c r="F92" s="84" t="s">
        <v>90</v>
      </c>
      <c r="G92" s="35" t="s">
        <v>91</v>
      </c>
      <c r="H92" s="36">
        <v>15</v>
      </c>
      <c r="I92" s="17">
        <v>62.3464266666667</v>
      </c>
      <c r="J92" s="17">
        <f>I92+'2019年固定资产折旧表'!J93</f>
        <v>623.464266666667</v>
      </c>
      <c r="K92" s="17">
        <f t="shared" si="2"/>
        <v>340.655733333334</v>
      </c>
      <c r="L92" s="72">
        <v>0.03</v>
      </c>
      <c r="M92" s="17">
        <f t="shared" si="3"/>
        <v>28.9236</v>
      </c>
      <c r="N92" s="17" t="s">
        <v>92</v>
      </c>
    </row>
    <row r="93" spans="1:14">
      <c r="A93" s="13" t="s">
        <v>257</v>
      </c>
      <c r="B93" s="27" t="s">
        <v>258</v>
      </c>
      <c r="C93" s="29" t="s">
        <v>7</v>
      </c>
      <c r="D93" s="16" t="s">
        <v>18</v>
      </c>
      <c r="E93" s="17">
        <v>68.74</v>
      </c>
      <c r="F93" s="84" t="s">
        <v>90</v>
      </c>
      <c r="G93" s="35" t="s">
        <v>91</v>
      </c>
      <c r="H93" s="36">
        <v>15</v>
      </c>
      <c r="I93" s="17">
        <v>4.44518666666667</v>
      </c>
      <c r="J93" s="17">
        <f>I93+'2019年固定资产折旧表'!J94</f>
        <v>44.4518666666667</v>
      </c>
      <c r="K93" s="17">
        <f t="shared" si="2"/>
        <v>24.2881333333333</v>
      </c>
      <c r="L93" s="72">
        <v>0.03</v>
      </c>
      <c r="M93" s="17">
        <f t="shared" si="3"/>
        <v>2.0622</v>
      </c>
      <c r="N93" s="17" t="s">
        <v>92</v>
      </c>
    </row>
    <row r="94" spans="1:14">
      <c r="A94" s="13" t="s">
        <v>259</v>
      </c>
      <c r="B94" s="27" t="s">
        <v>260</v>
      </c>
      <c r="C94" s="29" t="s">
        <v>7</v>
      </c>
      <c r="D94" s="16" t="s">
        <v>40</v>
      </c>
      <c r="E94" s="17">
        <v>1741.96</v>
      </c>
      <c r="F94" s="84" t="s">
        <v>90</v>
      </c>
      <c r="G94" s="35" t="s">
        <v>91</v>
      </c>
      <c r="H94" s="36">
        <v>15</v>
      </c>
      <c r="I94" s="17">
        <v>112.646746666667</v>
      </c>
      <c r="J94" s="17">
        <f>I94+'2019年固定资产折旧表'!J95</f>
        <v>1126.46746666667</v>
      </c>
      <c r="K94" s="17">
        <f t="shared" si="2"/>
        <v>615.492533333334</v>
      </c>
      <c r="L94" s="72">
        <v>0.03</v>
      </c>
      <c r="M94" s="17">
        <f t="shared" si="3"/>
        <v>52.2588</v>
      </c>
      <c r="N94" s="17" t="s">
        <v>92</v>
      </c>
    </row>
    <row r="95" spans="1:14">
      <c r="A95" s="13" t="s">
        <v>261</v>
      </c>
      <c r="B95" s="27" t="s">
        <v>262</v>
      </c>
      <c r="C95" s="29" t="s">
        <v>7</v>
      </c>
      <c r="D95" s="16" t="s">
        <v>18</v>
      </c>
      <c r="E95" s="17">
        <v>562.7</v>
      </c>
      <c r="F95" s="84" t="s">
        <v>90</v>
      </c>
      <c r="G95" s="35" t="s">
        <v>91</v>
      </c>
      <c r="H95" s="36">
        <v>15</v>
      </c>
      <c r="I95" s="17">
        <v>36.3879333333333</v>
      </c>
      <c r="J95" s="17">
        <f>I95+'2019年固定资产折旧表'!J96</f>
        <v>363.879333333333</v>
      </c>
      <c r="K95" s="17">
        <f t="shared" si="2"/>
        <v>198.820666666667</v>
      </c>
      <c r="L95" s="72">
        <v>0.03</v>
      </c>
      <c r="M95" s="17">
        <f t="shared" si="3"/>
        <v>16.881</v>
      </c>
      <c r="N95" s="17" t="s">
        <v>92</v>
      </c>
    </row>
    <row r="96" spans="1:14">
      <c r="A96" s="13" t="s">
        <v>263</v>
      </c>
      <c r="B96" s="27" t="s">
        <v>264</v>
      </c>
      <c r="C96" s="29" t="s">
        <v>7</v>
      </c>
      <c r="D96" s="16" t="s">
        <v>40</v>
      </c>
      <c r="E96" s="17">
        <v>10301.33</v>
      </c>
      <c r="F96" s="84" t="s">
        <v>90</v>
      </c>
      <c r="G96" s="35" t="s">
        <v>91</v>
      </c>
      <c r="H96" s="36">
        <v>15</v>
      </c>
      <c r="I96" s="17">
        <v>666.152673333333</v>
      </c>
      <c r="J96" s="17">
        <f>I96+'2019年固定资产折旧表'!J97</f>
        <v>6661.52673333333</v>
      </c>
      <c r="K96" s="17">
        <f t="shared" si="2"/>
        <v>3639.80326666667</v>
      </c>
      <c r="L96" s="72">
        <v>0.03</v>
      </c>
      <c r="M96" s="17">
        <f t="shared" si="3"/>
        <v>309.0399</v>
      </c>
      <c r="N96" s="17" t="s">
        <v>92</v>
      </c>
    </row>
    <row r="97" spans="1:14">
      <c r="A97" s="13" t="s">
        <v>265</v>
      </c>
      <c r="B97" s="27" t="s">
        <v>266</v>
      </c>
      <c r="C97" s="29" t="s">
        <v>7</v>
      </c>
      <c r="D97" s="16" t="s">
        <v>40</v>
      </c>
      <c r="E97" s="17">
        <v>2347.76</v>
      </c>
      <c r="F97" s="84" t="s">
        <v>90</v>
      </c>
      <c r="G97" s="35" t="s">
        <v>91</v>
      </c>
      <c r="H97" s="36">
        <v>15</v>
      </c>
      <c r="I97" s="17">
        <v>151.821813333333</v>
      </c>
      <c r="J97" s="17">
        <f>I97+'2019年固定资产折旧表'!J98</f>
        <v>1518.21813333333</v>
      </c>
      <c r="K97" s="17">
        <f t="shared" si="2"/>
        <v>829.541866666666</v>
      </c>
      <c r="L97" s="72">
        <v>0.03</v>
      </c>
      <c r="M97" s="17">
        <f t="shared" si="3"/>
        <v>70.4328</v>
      </c>
      <c r="N97" s="17" t="s">
        <v>92</v>
      </c>
    </row>
    <row r="98" spans="1:14">
      <c r="A98" s="13" t="s">
        <v>267</v>
      </c>
      <c r="B98" s="27" t="s">
        <v>268</v>
      </c>
      <c r="C98" s="29" t="s">
        <v>7</v>
      </c>
      <c r="D98" s="16" t="s">
        <v>40</v>
      </c>
      <c r="E98" s="17">
        <v>595.5</v>
      </c>
      <c r="F98" s="84" t="s">
        <v>90</v>
      </c>
      <c r="G98" s="35" t="s">
        <v>91</v>
      </c>
      <c r="H98" s="36">
        <v>15</v>
      </c>
      <c r="I98" s="17">
        <v>38.509</v>
      </c>
      <c r="J98" s="17">
        <f>I98+'2019年固定资产折旧表'!J99</f>
        <v>385.09</v>
      </c>
      <c r="K98" s="17">
        <f t="shared" si="2"/>
        <v>210.41</v>
      </c>
      <c r="L98" s="72">
        <v>0.03</v>
      </c>
      <c r="M98" s="17">
        <f t="shared" si="3"/>
        <v>17.865</v>
      </c>
      <c r="N98" s="17" t="s">
        <v>92</v>
      </c>
    </row>
    <row r="99" spans="1:14">
      <c r="A99" s="13" t="s">
        <v>269</v>
      </c>
      <c r="B99" s="27" t="s">
        <v>270</v>
      </c>
      <c r="C99" s="29" t="s">
        <v>7</v>
      </c>
      <c r="D99" s="16" t="s">
        <v>40</v>
      </c>
      <c r="E99" s="17">
        <v>1490.58</v>
      </c>
      <c r="F99" s="84" t="s">
        <v>90</v>
      </c>
      <c r="G99" s="35" t="s">
        <v>91</v>
      </c>
      <c r="H99" s="36">
        <v>15</v>
      </c>
      <c r="I99" s="17">
        <v>96.39084</v>
      </c>
      <c r="J99" s="17">
        <f>I99+'2019年固定资产折旧表'!J100</f>
        <v>963.9084</v>
      </c>
      <c r="K99" s="17">
        <f t="shared" si="2"/>
        <v>526.6716</v>
      </c>
      <c r="L99" s="72">
        <v>0.03</v>
      </c>
      <c r="M99" s="17">
        <f t="shared" si="3"/>
        <v>44.7174</v>
      </c>
      <c r="N99" s="17" t="s">
        <v>92</v>
      </c>
    </row>
    <row r="100" spans="1:14">
      <c r="A100" s="13" t="s">
        <v>271</v>
      </c>
      <c r="B100" s="27" t="s">
        <v>272</v>
      </c>
      <c r="C100" s="29" t="s">
        <v>7</v>
      </c>
      <c r="D100" s="16" t="s">
        <v>40</v>
      </c>
      <c r="E100" s="17">
        <v>6000</v>
      </c>
      <c r="F100" s="84" t="s">
        <v>90</v>
      </c>
      <c r="G100" s="35" t="s">
        <v>91</v>
      </c>
      <c r="H100" s="36">
        <v>15</v>
      </c>
      <c r="I100" s="17">
        <v>388</v>
      </c>
      <c r="J100" s="17">
        <f>I100+'2019年固定资产折旧表'!J101</f>
        <v>3880</v>
      </c>
      <c r="K100" s="17">
        <f t="shared" si="2"/>
        <v>2120</v>
      </c>
      <c r="L100" s="72">
        <v>0.03</v>
      </c>
      <c r="M100" s="17">
        <f t="shared" si="3"/>
        <v>180</v>
      </c>
      <c r="N100" s="17" t="s">
        <v>92</v>
      </c>
    </row>
    <row r="101" spans="1:14">
      <c r="A101" s="13" t="s">
        <v>273</v>
      </c>
      <c r="B101" s="27" t="s">
        <v>264</v>
      </c>
      <c r="C101" s="29" t="s">
        <v>7</v>
      </c>
      <c r="D101" s="16" t="s">
        <v>40</v>
      </c>
      <c r="E101" s="73">
        <v>22010.6</v>
      </c>
      <c r="F101" s="84" t="s">
        <v>90</v>
      </c>
      <c r="G101" s="35" t="s">
        <v>91</v>
      </c>
      <c r="H101" s="36">
        <v>15</v>
      </c>
      <c r="I101" s="17">
        <v>1423.35213333333</v>
      </c>
      <c r="J101" s="17">
        <f>I101+'2019年固定资产折旧表'!J102</f>
        <v>14233.5213333333</v>
      </c>
      <c r="K101" s="17">
        <f t="shared" si="2"/>
        <v>7777.07866666666</v>
      </c>
      <c r="L101" s="72">
        <v>0.03</v>
      </c>
      <c r="M101" s="17">
        <f t="shared" si="3"/>
        <v>660.318</v>
      </c>
      <c r="N101" s="17" t="s">
        <v>92</v>
      </c>
    </row>
    <row r="102" spans="1:14">
      <c r="A102" s="13" t="s">
        <v>274</v>
      </c>
      <c r="B102" s="27" t="s">
        <v>266</v>
      </c>
      <c r="C102" s="29" t="s">
        <v>7</v>
      </c>
      <c r="D102" s="16" t="s">
        <v>40</v>
      </c>
      <c r="E102" s="73">
        <v>1374.34</v>
      </c>
      <c r="F102" s="84" t="s">
        <v>90</v>
      </c>
      <c r="G102" s="35" t="s">
        <v>91</v>
      </c>
      <c r="H102" s="36">
        <v>15</v>
      </c>
      <c r="I102" s="17">
        <v>88.8739866666667</v>
      </c>
      <c r="J102" s="17">
        <f>I102+'2019年固定资产折旧表'!J103</f>
        <v>888.739866666667</v>
      </c>
      <c r="K102" s="17">
        <f t="shared" si="2"/>
        <v>485.600133333333</v>
      </c>
      <c r="L102" s="72">
        <v>0.03</v>
      </c>
      <c r="M102" s="17">
        <f t="shared" si="3"/>
        <v>41.2302</v>
      </c>
      <c r="N102" s="17" t="s">
        <v>92</v>
      </c>
    </row>
    <row r="103" spans="1:14">
      <c r="A103" s="13" t="s">
        <v>275</v>
      </c>
      <c r="B103" s="27" t="s">
        <v>268</v>
      </c>
      <c r="C103" s="29" t="s">
        <v>7</v>
      </c>
      <c r="D103" s="16" t="s">
        <v>40</v>
      </c>
      <c r="E103" s="73">
        <v>8000.11</v>
      </c>
      <c r="F103" s="84" t="s">
        <v>90</v>
      </c>
      <c r="G103" s="35" t="s">
        <v>91</v>
      </c>
      <c r="H103" s="36">
        <v>15</v>
      </c>
      <c r="I103" s="17">
        <v>517.340446666667</v>
      </c>
      <c r="J103" s="17">
        <f>I103+'2019年固定资产折旧表'!J104</f>
        <v>5173.40446666667</v>
      </c>
      <c r="K103" s="17">
        <f t="shared" si="2"/>
        <v>2826.70553333333</v>
      </c>
      <c r="L103" s="72">
        <v>0.03</v>
      </c>
      <c r="M103" s="17">
        <f t="shared" si="3"/>
        <v>240.0033</v>
      </c>
      <c r="N103" s="17" t="s">
        <v>92</v>
      </c>
    </row>
    <row r="104" spans="1:14">
      <c r="A104" s="13" t="s">
        <v>276</v>
      </c>
      <c r="B104" s="27" t="s">
        <v>277</v>
      </c>
      <c r="C104" s="29" t="s">
        <v>2</v>
      </c>
      <c r="D104" s="16" t="s">
        <v>58</v>
      </c>
      <c r="E104" s="17">
        <v>8474.14</v>
      </c>
      <c r="F104" s="84" t="s">
        <v>90</v>
      </c>
      <c r="G104" s="35" t="s">
        <v>91</v>
      </c>
      <c r="H104" s="36">
        <v>10</v>
      </c>
      <c r="I104" s="17">
        <v>821.99158</v>
      </c>
      <c r="J104" s="17">
        <f>I104+'2019年固定资产折旧表'!J105</f>
        <v>8219.9158</v>
      </c>
      <c r="K104" s="17">
        <f t="shared" si="2"/>
        <v>254.224200000001</v>
      </c>
      <c r="L104" s="72">
        <v>0.03</v>
      </c>
      <c r="M104" s="17">
        <f t="shared" si="3"/>
        <v>254.2242</v>
      </c>
      <c r="N104" s="17" t="s">
        <v>92</v>
      </c>
    </row>
    <row r="105" spans="1:14">
      <c r="A105" s="13" t="s">
        <v>278</v>
      </c>
      <c r="B105" s="27" t="s">
        <v>279</v>
      </c>
      <c r="C105" s="29" t="s">
        <v>2</v>
      </c>
      <c r="D105" s="16" t="s">
        <v>58</v>
      </c>
      <c r="E105" s="17">
        <v>84417.24</v>
      </c>
      <c r="F105" s="84" t="s">
        <v>90</v>
      </c>
      <c r="G105" s="35" t="s">
        <v>91</v>
      </c>
      <c r="H105" s="36">
        <v>10</v>
      </c>
      <c r="I105" s="17">
        <v>8188.47228</v>
      </c>
      <c r="J105" s="17">
        <f>I105+'2019年固定资产折旧表'!J106</f>
        <v>81884.7228</v>
      </c>
      <c r="K105" s="17">
        <f t="shared" si="2"/>
        <v>2532.5172</v>
      </c>
      <c r="L105" s="72">
        <v>0.03</v>
      </c>
      <c r="M105" s="17">
        <f t="shared" si="3"/>
        <v>2532.5172</v>
      </c>
      <c r="N105" s="17" t="s">
        <v>92</v>
      </c>
    </row>
    <row r="106" spans="1:14">
      <c r="A106" s="13" t="s">
        <v>280</v>
      </c>
      <c r="B106" s="27" t="s">
        <v>281</v>
      </c>
      <c r="C106" s="29" t="s">
        <v>2</v>
      </c>
      <c r="D106" s="16" t="s">
        <v>58</v>
      </c>
      <c r="E106" s="17">
        <v>42229.05</v>
      </c>
      <c r="F106" s="84" t="s">
        <v>90</v>
      </c>
      <c r="G106" s="35" t="s">
        <v>91</v>
      </c>
      <c r="H106" s="36">
        <v>10</v>
      </c>
      <c r="I106" s="17">
        <v>4096.21785</v>
      </c>
      <c r="J106" s="17">
        <f>I106+'2019年固定资产折旧表'!J107</f>
        <v>40962.1785</v>
      </c>
      <c r="K106" s="17">
        <f t="shared" si="2"/>
        <v>1266.8715</v>
      </c>
      <c r="L106" s="72">
        <v>0.03</v>
      </c>
      <c r="M106" s="17">
        <f t="shared" si="3"/>
        <v>1266.8715</v>
      </c>
      <c r="N106" s="17" t="s">
        <v>92</v>
      </c>
    </row>
    <row r="107" spans="1:14">
      <c r="A107" s="13" t="s">
        <v>282</v>
      </c>
      <c r="B107" s="27" t="s">
        <v>283</v>
      </c>
      <c r="C107" s="29" t="s">
        <v>2</v>
      </c>
      <c r="D107" s="16" t="s">
        <v>58</v>
      </c>
      <c r="E107" s="17">
        <v>293707.04</v>
      </c>
      <c r="F107" s="84" t="s">
        <v>90</v>
      </c>
      <c r="G107" s="35" t="s">
        <v>91</v>
      </c>
      <c r="H107" s="36">
        <v>10</v>
      </c>
      <c r="I107" s="17">
        <v>28489.58288</v>
      </c>
      <c r="J107" s="17">
        <f>I107+'2019年固定资产折旧表'!J108</f>
        <v>284895.8288</v>
      </c>
      <c r="K107" s="17">
        <f t="shared" si="2"/>
        <v>8811.21120000002</v>
      </c>
      <c r="L107" s="72">
        <v>0.03</v>
      </c>
      <c r="M107" s="17">
        <f t="shared" si="3"/>
        <v>8811.2112</v>
      </c>
      <c r="N107" s="17" t="s">
        <v>92</v>
      </c>
    </row>
    <row r="108" spans="1:14">
      <c r="A108" s="13" t="s">
        <v>284</v>
      </c>
      <c r="B108" s="27" t="s">
        <v>285</v>
      </c>
      <c r="C108" s="29" t="s">
        <v>2</v>
      </c>
      <c r="D108" s="16" t="s">
        <v>58</v>
      </c>
      <c r="E108" s="17">
        <v>30758.22</v>
      </c>
      <c r="F108" s="84" t="s">
        <v>90</v>
      </c>
      <c r="G108" s="35" t="s">
        <v>91</v>
      </c>
      <c r="H108" s="36">
        <v>10</v>
      </c>
      <c r="I108" s="17">
        <v>2983.54734</v>
      </c>
      <c r="J108" s="17">
        <f>I108+'2019年固定资产折旧表'!J109</f>
        <v>29835.4734</v>
      </c>
      <c r="K108" s="17">
        <f t="shared" si="2"/>
        <v>922.746599999999</v>
      </c>
      <c r="L108" s="72">
        <v>0.03</v>
      </c>
      <c r="M108" s="17">
        <f t="shared" si="3"/>
        <v>922.7466</v>
      </c>
      <c r="N108" s="17" t="s">
        <v>92</v>
      </c>
    </row>
    <row r="109" spans="1:14">
      <c r="A109" s="13" t="s">
        <v>286</v>
      </c>
      <c r="B109" s="27" t="s">
        <v>287</v>
      </c>
      <c r="C109" s="29" t="s">
        <v>2</v>
      </c>
      <c r="D109" s="16" t="s">
        <v>58</v>
      </c>
      <c r="E109" s="17">
        <v>612.33</v>
      </c>
      <c r="F109" s="84" t="s">
        <v>90</v>
      </c>
      <c r="G109" s="35" t="s">
        <v>91</v>
      </c>
      <c r="H109" s="36">
        <v>10</v>
      </c>
      <c r="I109" s="17">
        <v>59.39601</v>
      </c>
      <c r="J109" s="17">
        <f>I109+'2019年固定资产折旧表'!J110</f>
        <v>593.9601</v>
      </c>
      <c r="K109" s="17">
        <f t="shared" si="2"/>
        <v>18.3698999999999</v>
      </c>
      <c r="L109" s="72">
        <v>0.03</v>
      </c>
      <c r="M109" s="17">
        <f t="shared" si="3"/>
        <v>18.3699</v>
      </c>
      <c r="N109" s="17" t="s">
        <v>92</v>
      </c>
    </row>
    <row r="110" spans="1:14">
      <c r="A110" s="13" t="s">
        <v>288</v>
      </c>
      <c r="B110" s="27" t="s">
        <v>289</v>
      </c>
      <c r="C110" s="29" t="s">
        <v>2</v>
      </c>
      <c r="D110" s="16" t="s">
        <v>58</v>
      </c>
      <c r="E110" s="17">
        <v>219.81</v>
      </c>
      <c r="F110" s="84" t="s">
        <v>90</v>
      </c>
      <c r="G110" s="35" t="s">
        <v>91</v>
      </c>
      <c r="H110" s="36">
        <v>10</v>
      </c>
      <c r="I110" s="17">
        <v>21.32157</v>
      </c>
      <c r="J110" s="17">
        <f>I110+'2019年固定资产折旧表'!J111</f>
        <v>213.2157</v>
      </c>
      <c r="K110" s="17">
        <f t="shared" si="2"/>
        <v>6.59429999999998</v>
      </c>
      <c r="L110" s="72">
        <v>0.03</v>
      </c>
      <c r="M110" s="17">
        <f t="shared" si="3"/>
        <v>6.5943</v>
      </c>
      <c r="N110" s="17" t="s">
        <v>92</v>
      </c>
    </row>
    <row r="111" spans="1:14">
      <c r="A111" s="13" t="s">
        <v>290</v>
      </c>
      <c r="B111" s="27" t="s">
        <v>291</v>
      </c>
      <c r="C111" s="29" t="s">
        <v>2</v>
      </c>
      <c r="D111" s="16" t="s">
        <v>58</v>
      </c>
      <c r="E111" s="17">
        <v>198.78</v>
      </c>
      <c r="F111" s="84" t="s">
        <v>90</v>
      </c>
      <c r="G111" s="35" t="s">
        <v>91</v>
      </c>
      <c r="H111" s="36">
        <v>10</v>
      </c>
      <c r="I111" s="17">
        <v>19.28166</v>
      </c>
      <c r="J111" s="17">
        <f>I111+'2019年固定资产折旧表'!J112</f>
        <v>192.8166</v>
      </c>
      <c r="K111" s="17">
        <f t="shared" si="2"/>
        <v>5.96340000000006</v>
      </c>
      <c r="L111" s="72">
        <v>0.03</v>
      </c>
      <c r="M111" s="17">
        <f t="shared" si="3"/>
        <v>5.9634</v>
      </c>
      <c r="N111" s="17" t="s">
        <v>92</v>
      </c>
    </row>
    <row r="112" spans="1:14">
      <c r="A112" s="13" t="s">
        <v>292</v>
      </c>
      <c r="B112" s="27" t="s">
        <v>293</v>
      </c>
      <c r="C112" s="29" t="s">
        <v>2</v>
      </c>
      <c r="D112" s="16" t="s">
        <v>58</v>
      </c>
      <c r="E112" s="17">
        <v>14811.5</v>
      </c>
      <c r="F112" s="84" t="s">
        <v>90</v>
      </c>
      <c r="G112" s="35" t="s">
        <v>91</v>
      </c>
      <c r="H112" s="36">
        <v>10</v>
      </c>
      <c r="I112" s="17">
        <v>1436.7155</v>
      </c>
      <c r="J112" s="17">
        <f>I112+'2019年固定资产折旧表'!J113</f>
        <v>14367.155</v>
      </c>
      <c r="K112" s="17">
        <f t="shared" si="2"/>
        <v>444.345000000001</v>
      </c>
      <c r="L112" s="72">
        <v>0.03</v>
      </c>
      <c r="M112" s="17">
        <f t="shared" si="3"/>
        <v>444.345</v>
      </c>
      <c r="N112" s="17" t="s">
        <v>92</v>
      </c>
    </row>
    <row r="113" spans="1:14">
      <c r="A113" s="13" t="s">
        <v>294</v>
      </c>
      <c r="B113" s="27" t="s">
        <v>295</v>
      </c>
      <c r="C113" s="29" t="s">
        <v>2</v>
      </c>
      <c r="D113" s="16" t="s">
        <v>58</v>
      </c>
      <c r="E113" s="17">
        <v>15810.32</v>
      </c>
      <c r="F113" s="84" t="s">
        <v>90</v>
      </c>
      <c r="G113" s="35" t="s">
        <v>91</v>
      </c>
      <c r="H113" s="36">
        <v>10</v>
      </c>
      <c r="I113" s="17">
        <v>1533.60104</v>
      </c>
      <c r="J113" s="17">
        <f>I113+'2019年固定资产折旧表'!J114</f>
        <v>15336.0104</v>
      </c>
      <c r="K113" s="17">
        <f t="shared" si="2"/>
        <v>474.309600000001</v>
      </c>
      <c r="L113" s="72">
        <v>0.03</v>
      </c>
      <c r="M113" s="17">
        <f t="shared" si="3"/>
        <v>474.3096</v>
      </c>
      <c r="N113" s="17" t="s">
        <v>92</v>
      </c>
    </row>
    <row r="114" spans="1:14">
      <c r="A114" s="13" t="s">
        <v>296</v>
      </c>
      <c r="B114" s="27" t="s">
        <v>297</v>
      </c>
      <c r="C114" s="29" t="s">
        <v>2</v>
      </c>
      <c r="D114" s="16" t="s">
        <v>58</v>
      </c>
      <c r="E114" s="17">
        <v>17054.08</v>
      </c>
      <c r="F114" s="84" t="s">
        <v>90</v>
      </c>
      <c r="G114" s="35" t="s">
        <v>91</v>
      </c>
      <c r="H114" s="36">
        <v>10</v>
      </c>
      <c r="I114" s="17">
        <v>1654.24576</v>
      </c>
      <c r="J114" s="17">
        <f>I114+'2019年固定资产折旧表'!J115</f>
        <v>16542.4576</v>
      </c>
      <c r="K114" s="17">
        <f t="shared" si="2"/>
        <v>511.6224</v>
      </c>
      <c r="L114" s="72">
        <v>0.03</v>
      </c>
      <c r="M114" s="17">
        <f t="shared" si="3"/>
        <v>511.6224</v>
      </c>
      <c r="N114" s="17" t="s">
        <v>92</v>
      </c>
    </row>
    <row r="115" spans="1:14">
      <c r="A115" s="13" t="s">
        <v>298</v>
      </c>
      <c r="B115" s="27" t="s">
        <v>299</v>
      </c>
      <c r="C115" s="29" t="s">
        <v>2</v>
      </c>
      <c r="D115" s="16" t="s">
        <v>58</v>
      </c>
      <c r="E115" s="17">
        <v>16224.88</v>
      </c>
      <c r="F115" s="84" t="s">
        <v>90</v>
      </c>
      <c r="G115" s="35" t="s">
        <v>91</v>
      </c>
      <c r="H115" s="36">
        <v>10</v>
      </c>
      <c r="I115" s="17">
        <v>1573.81336</v>
      </c>
      <c r="J115" s="17">
        <f>I115+'2019年固定资产折旧表'!J116</f>
        <v>15738.1336</v>
      </c>
      <c r="K115" s="17">
        <f t="shared" si="2"/>
        <v>486.7464</v>
      </c>
      <c r="L115" s="72">
        <v>0.03</v>
      </c>
      <c r="M115" s="17">
        <f t="shared" si="3"/>
        <v>486.7464</v>
      </c>
      <c r="N115" s="17" t="s">
        <v>92</v>
      </c>
    </row>
    <row r="116" spans="1:14">
      <c r="A116" s="13" t="s">
        <v>300</v>
      </c>
      <c r="B116" s="27" t="s">
        <v>301</v>
      </c>
      <c r="C116" s="29" t="s">
        <v>2</v>
      </c>
      <c r="D116" s="16" t="s">
        <v>58</v>
      </c>
      <c r="E116" s="17">
        <v>2317.58</v>
      </c>
      <c r="F116" s="84" t="s">
        <v>90</v>
      </c>
      <c r="G116" s="35" t="s">
        <v>91</v>
      </c>
      <c r="H116" s="36">
        <v>10</v>
      </c>
      <c r="I116" s="17">
        <v>224.80526</v>
      </c>
      <c r="J116" s="17">
        <f>I116+'2019年固定资产折旧表'!J117</f>
        <v>2248.0526</v>
      </c>
      <c r="K116" s="17">
        <f t="shared" si="2"/>
        <v>69.5273999999995</v>
      </c>
      <c r="L116" s="72">
        <v>0.03</v>
      </c>
      <c r="M116" s="17">
        <f t="shared" si="3"/>
        <v>69.5274</v>
      </c>
      <c r="N116" s="17" t="s">
        <v>92</v>
      </c>
    </row>
    <row r="117" spans="1:14">
      <c r="A117" s="13" t="s">
        <v>302</v>
      </c>
      <c r="B117" s="27" t="s">
        <v>303</v>
      </c>
      <c r="C117" s="29" t="s">
        <v>2</v>
      </c>
      <c r="D117" s="16" t="s">
        <v>58</v>
      </c>
      <c r="E117" s="17">
        <v>1854.13</v>
      </c>
      <c r="F117" s="84" t="s">
        <v>90</v>
      </c>
      <c r="G117" s="35" t="s">
        <v>91</v>
      </c>
      <c r="H117" s="36">
        <v>10</v>
      </c>
      <c r="I117" s="17">
        <v>179.85061</v>
      </c>
      <c r="J117" s="17">
        <f>I117+'2019年固定资产折旧表'!J118</f>
        <v>1798.5061</v>
      </c>
      <c r="K117" s="17">
        <f t="shared" si="2"/>
        <v>55.6239</v>
      </c>
      <c r="L117" s="72">
        <v>0.03</v>
      </c>
      <c r="M117" s="17">
        <f t="shared" si="3"/>
        <v>55.6239</v>
      </c>
      <c r="N117" s="17" t="s">
        <v>92</v>
      </c>
    </row>
    <row r="118" spans="1:14">
      <c r="A118" s="13" t="s">
        <v>304</v>
      </c>
      <c r="B118" s="27" t="s">
        <v>305</v>
      </c>
      <c r="C118" s="29" t="s">
        <v>2</v>
      </c>
      <c r="D118" s="16" t="s">
        <v>58</v>
      </c>
      <c r="E118" s="17">
        <v>14015.28</v>
      </c>
      <c r="F118" s="84" t="s">
        <v>90</v>
      </c>
      <c r="G118" s="35" t="s">
        <v>91</v>
      </c>
      <c r="H118" s="36">
        <v>10</v>
      </c>
      <c r="I118" s="17">
        <v>1359.48216</v>
      </c>
      <c r="J118" s="17">
        <f>I118+'2019年固定资产折旧表'!J119</f>
        <v>13594.8216</v>
      </c>
      <c r="K118" s="17">
        <f t="shared" si="2"/>
        <v>420.458400000001</v>
      </c>
      <c r="L118" s="72">
        <v>0.03</v>
      </c>
      <c r="M118" s="17">
        <f t="shared" si="3"/>
        <v>420.4584</v>
      </c>
      <c r="N118" s="17" t="s">
        <v>92</v>
      </c>
    </row>
    <row r="119" spans="1:14">
      <c r="A119" s="13" t="s">
        <v>306</v>
      </c>
      <c r="B119" s="27" t="s">
        <v>307</v>
      </c>
      <c r="C119" s="29" t="s">
        <v>2</v>
      </c>
      <c r="D119" s="16" t="s">
        <v>58</v>
      </c>
      <c r="E119" s="17">
        <v>1709.96</v>
      </c>
      <c r="F119" s="84" t="s">
        <v>90</v>
      </c>
      <c r="G119" s="35" t="s">
        <v>91</v>
      </c>
      <c r="H119" s="36">
        <v>10</v>
      </c>
      <c r="I119" s="17">
        <v>165.86612</v>
      </c>
      <c r="J119" s="17">
        <f>I119+'2019年固定资产折旧表'!J120</f>
        <v>1658.6612</v>
      </c>
      <c r="K119" s="17">
        <f t="shared" si="2"/>
        <v>51.2988000000005</v>
      </c>
      <c r="L119" s="72">
        <v>0.03</v>
      </c>
      <c r="M119" s="17">
        <f t="shared" si="3"/>
        <v>51.2988</v>
      </c>
      <c r="N119" s="17" t="s">
        <v>92</v>
      </c>
    </row>
    <row r="120" spans="1:14">
      <c r="A120" s="13" t="s">
        <v>308</v>
      </c>
      <c r="B120" s="27" t="s">
        <v>309</v>
      </c>
      <c r="C120" s="29" t="s">
        <v>2</v>
      </c>
      <c r="D120" s="16" t="s">
        <v>58</v>
      </c>
      <c r="E120" s="17">
        <v>2037.48</v>
      </c>
      <c r="F120" s="84" t="s">
        <v>90</v>
      </c>
      <c r="G120" s="35" t="s">
        <v>91</v>
      </c>
      <c r="H120" s="36">
        <v>10</v>
      </c>
      <c r="I120" s="17">
        <v>197.63556</v>
      </c>
      <c r="J120" s="17">
        <f>I120+'2019年固定资产折旧表'!J121</f>
        <v>1976.3556</v>
      </c>
      <c r="K120" s="17">
        <f t="shared" si="2"/>
        <v>61.1244000000002</v>
      </c>
      <c r="L120" s="72">
        <v>0.03</v>
      </c>
      <c r="M120" s="17">
        <f t="shared" si="3"/>
        <v>61.1244</v>
      </c>
      <c r="N120" s="17" t="s">
        <v>92</v>
      </c>
    </row>
    <row r="121" spans="1:14">
      <c r="A121" s="13" t="s">
        <v>310</v>
      </c>
      <c r="B121" s="27" t="s">
        <v>311</v>
      </c>
      <c r="C121" s="29" t="s">
        <v>2</v>
      </c>
      <c r="D121" s="16" t="s">
        <v>58</v>
      </c>
      <c r="E121" s="17">
        <v>751.56</v>
      </c>
      <c r="F121" s="84" t="s">
        <v>90</v>
      </c>
      <c r="G121" s="35" t="s">
        <v>91</v>
      </c>
      <c r="H121" s="36">
        <v>10</v>
      </c>
      <c r="I121" s="17">
        <v>72.90132</v>
      </c>
      <c r="J121" s="17">
        <f>I121+'2019年固定资产折旧表'!J122</f>
        <v>729.0132</v>
      </c>
      <c r="K121" s="17">
        <f t="shared" si="2"/>
        <v>22.5468000000001</v>
      </c>
      <c r="L121" s="72">
        <v>0.03</v>
      </c>
      <c r="M121" s="17">
        <f t="shared" si="3"/>
        <v>22.5468</v>
      </c>
      <c r="N121" s="17" t="s">
        <v>92</v>
      </c>
    </row>
    <row r="122" spans="1:14">
      <c r="A122" s="13" t="s">
        <v>312</v>
      </c>
      <c r="B122" s="27" t="s">
        <v>313</v>
      </c>
      <c r="C122" s="29" t="s">
        <v>2</v>
      </c>
      <c r="D122" s="16" t="s">
        <v>58</v>
      </c>
      <c r="E122" s="17">
        <v>4638.16</v>
      </c>
      <c r="F122" s="84" t="s">
        <v>90</v>
      </c>
      <c r="G122" s="35" t="s">
        <v>91</v>
      </c>
      <c r="H122" s="36">
        <v>10</v>
      </c>
      <c r="I122" s="17">
        <v>449.90152</v>
      </c>
      <c r="J122" s="17">
        <f>I122+'2019年固定资产折旧表'!J123</f>
        <v>4499.0152</v>
      </c>
      <c r="K122" s="17">
        <f t="shared" si="2"/>
        <v>139.1448</v>
      </c>
      <c r="L122" s="72">
        <v>0.03</v>
      </c>
      <c r="M122" s="17">
        <f t="shared" si="3"/>
        <v>139.1448</v>
      </c>
      <c r="N122" s="17" t="s">
        <v>92</v>
      </c>
    </row>
    <row r="123" spans="1:14">
      <c r="A123" s="13" t="s">
        <v>314</v>
      </c>
      <c r="B123" s="27" t="s">
        <v>315</v>
      </c>
      <c r="C123" s="29" t="s">
        <v>2</v>
      </c>
      <c r="D123" s="16" t="s">
        <v>58</v>
      </c>
      <c r="E123" s="17">
        <v>5909.64</v>
      </c>
      <c r="F123" s="84" t="s">
        <v>90</v>
      </c>
      <c r="G123" s="35" t="s">
        <v>91</v>
      </c>
      <c r="H123" s="36">
        <v>10</v>
      </c>
      <c r="I123" s="17">
        <v>573.23508</v>
      </c>
      <c r="J123" s="17">
        <f>I123+'2019年固定资产折旧表'!J124</f>
        <v>5732.3508</v>
      </c>
      <c r="K123" s="17">
        <f t="shared" si="2"/>
        <v>177.289199999999</v>
      </c>
      <c r="L123" s="72">
        <v>0.03</v>
      </c>
      <c r="M123" s="17">
        <f t="shared" si="3"/>
        <v>177.2892</v>
      </c>
      <c r="N123" s="17" t="s">
        <v>92</v>
      </c>
    </row>
    <row r="124" spans="1:14">
      <c r="A124" s="13" t="s">
        <v>316</v>
      </c>
      <c r="B124" s="27" t="s">
        <v>317</v>
      </c>
      <c r="C124" s="29" t="s">
        <v>2</v>
      </c>
      <c r="D124" s="16" t="s">
        <v>59</v>
      </c>
      <c r="E124" s="17">
        <v>240029.96</v>
      </c>
      <c r="F124" s="84" t="s">
        <v>90</v>
      </c>
      <c r="G124" s="35" t="s">
        <v>91</v>
      </c>
      <c r="H124" s="36">
        <v>10</v>
      </c>
      <c r="I124" s="17">
        <v>23282.90612</v>
      </c>
      <c r="J124" s="17">
        <f>I124+'2019年固定资产折旧表'!J125</f>
        <v>232829.0612</v>
      </c>
      <c r="K124" s="17">
        <f t="shared" si="2"/>
        <v>7200.8988</v>
      </c>
      <c r="L124" s="72">
        <v>0.03</v>
      </c>
      <c r="M124" s="17">
        <f t="shared" si="3"/>
        <v>7200.8988</v>
      </c>
      <c r="N124" s="17" t="s">
        <v>92</v>
      </c>
    </row>
    <row r="125" spans="1:14">
      <c r="A125" s="13" t="s">
        <v>318</v>
      </c>
      <c r="B125" s="27" t="s">
        <v>62</v>
      </c>
      <c r="C125" s="29" t="s">
        <v>2</v>
      </c>
      <c r="D125" s="16" t="s">
        <v>59</v>
      </c>
      <c r="E125" s="17">
        <v>55401.21</v>
      </c>
      <c r="F125" s="84" t="s">
        <v>90</v>
      </c>
      <c r="G125" s="35" t="s">
        <v>91</v>
      </c>
      <c r="H125" s="36">
        <v>10</v>
      </c>
      <c r="I125" s="17">
        <v>5373.91737</v>
      </c>
      <c r="J125" s="17">
        <f>I125+'2019年固定资产折旧表'!J126</f>
        <v>53739.1737</v>
      </c>
      <c r="K125" s="17">
        <f t="shared" si="2"/>
        <v>1662.03629999999</v>
      </c>
      <c r="L125" s="72">
        <v>0.03</v>
      </c>
      <c r="M125" s="17">
        <f t="shared" si="3"/>
        <v>1662.0363</v>
      </c>
      <c r="N125" s="17" t="s">
        <v>92</v>
      </c>
    </row>
    <row r="126" spans="1:14">
      <c r="A126" s="13" t="s">
        <v>319</v>
      </c>
      <c r="B126" s="27" t="s">
        <v>320</v>
      </c>
      <c r="C126" s="29" t="s">
        <v>2</v>
      </c>
      <c r="D126" s="16" t="s">
        <v>59</v>
      </c>
      <c r="E126" s="17">
        <v>124920.31</v>
      </c>
      <c r="F126" s="84" t="s">
        <v>90</v>
      </c>
      <c r="G126" s="35" t="s">
        <v>91</v>
      </c>
      <c r="H126" s="36">
        <v>10</v>
      </c>
      <c r="I126" s="17">
        <v>12117.27007</v>
      </c>
      <c r="J126" s="17">
        <f>I126+'2019年固定资产折旧表'!J127</f>
        <v>121172.7007</v>
      </c>
      <c r="K126" s="17">
        <f t="shared" si="2"/>
        <v>3747.6093</v>
      </c>
      <c r="L126" s="72">
        <v>0.03</v>
      </c>
      <c r="M126" s="17">
        <f t="shared" si="3"/>
        <v>3747.6093</v>
      </c>
      <c r="N126" s="17" t="s">
        <v>92</v>
      </c>
    </row>
    <row r="127" spans="1:14">
      <c r="A127" s="13" t="s">
        <v>321</v>
      </c>
      <c r="B127" s="27" t="s">
        <v>322</v>
      </c>
      <c r="C127" s="29" t="s">
        <v>2</v>
      </c>
      <c r="D127" s="16" t="s">
        <v>59</v>
      </c>
      <c r="E127" s="17">
        <v>49102.89</v>
      </c>
      <c r="F127" s="84" t="s">
        <v>90</v>
      </c>
      <c r="G127" s="35" t="s">
        <v>91</v>
      </c>
      <c r="H127" s="36">
        <v>10</v>
      </c>
      <c r="I127" s="17">
        <v>4762.98033</v>
      </c>
      <c r="J127" s="17">
        <f>I127+'2019年固定资产折旧表'!J128</f>
        <v>47629.8033</v>
      </c>
      <c r="K127" s="17">
        <f t="shared" si="2"/>
        <v>1473.0867</v>
      </c>
      <c r="L127" s="72">
        <v>0.03</v>
      </c>
      <c r="M127" s="17">
        <f t="shared" si="3"/>
        <v>1473.0867</v>
      </c>
      <c r="N127" s="17" t="s">
        <v>92</v>
      </c>
    </row>
    <row r="128" spans="1:14">
      <c r="A128" s="13" t="s">
        <v>323</v>
      </c>
      <c r="B128" s="27" t="s">
        <v>324</v>
      </c>
      <c r="C128" s="29" t="s">
        <v>2</v>
      </c>
      <c r="D128" s="16" t="s">
        <v>59</v>
      </c>
      <c r="E128" s="17">
        <v>32830.12</v>
      </c>
      <c r="F128" s="84" t="s">
        <v>90</v>
      </c>
      <c r="G128" s="35" t="s">
        <v>91</v>
      </c>
      <c r="H128" s="36">
        <v>10</v>
      </c>
      <c r="I128" s="17">
        <v>3184.52164</v>
      </c>
      <c r="J128" s="17">
        <f>I128+'2019年固定资产折旧表'!J129</f>
        <v>31845.2164</v>
      </c>
      <c r="K128" s="17">
        <f t="shared" si="2"/>
        <v>984.903600000005</v>
      </c>
      <c r="L128" s="72">
        <v>0.03</v>
      </c>
      <c r="M128" s="17">
        <f t="shared" si="3"/>
        <v>984.9036</v>
      </c>
      <c r="N128" s="17" t="s">
        <v>92</v>
      </c>
    </row>
    <row r="129" spans="1:14">
      <c r="A129" s="13" t="s">
        <v>325</v>
      </c>
      <c r="B129" s="27" t="s">
        <v>326</v>
      </c>
      <c r="C129" s="29" t="s">
        <v>2</v>
      </c>
      <c r="D129" s="16" t="s">
        <v>59</v>
      </c>
      <c r="E129" s="17">
        <v>15505.76</v>
      </c>
      <c r="F129" s="84" t="s">
        <v>90</v>
      </c>
      <c r="G129" s="35" t="s">
        <v>91</v>
      </c>
      <c r="H129" s="36">
        <v>10</v>
      </c>
      <c r="I129" s="17">
        <v>1504.05872</v>
      </c>
      <c r="J129" s="17">
        <f>I129+'2019年固定资产折旧表'!J130</f>
        <v>15040.5872</v>
      </c>
      <c r="K129" s="17">
        <f t="shared" si="2"/>
        <v>465.172799999998</v>
      </c>
      <c r="L129" s="72">
        <v>0.03</v>
      </c>
      <c r="M129" s="17">
        <f t="shared" si="3"/>
        <v>465.1728</v>
      </c>
      <c r="N129" s="17" t="s">
        <v>92</v>
      </c>
    </row>
    <row r="130" spans="1:14">
      <c r="A130" s="13" t="s">
        <v>327</v>
      </c>
      <c r="B130" s="27" t="s">
        <v>328</v>
      </c>
      <c r="C130" s="29" t="s">
        <v>2</v>
      </c>
      <c r="D130" s="16" t="s">
        <v>59</v>
      </c>
      <c r="E130" s="17">
        <v>14262</v>
      </c>
      <c r="F130" s="84" t="s">
        <v>90</v>
      </c>
      <c r="G130" s="35" t="s">
        <v>91</v>
      </c>
      <c r="H130" s="36">
        <v>10</v>
      </c>
      <c r="I130" s="17">
        <v>1383.414</v>
      </c>
      <c r="J130" s="17">
        <f>I130+'2019年固定资产折旧表'!J131</f>
        <v>13834.14</v>
      </c>
      <c r="K130" s="17">
        <f t="shared" si="2"/>
        <v>427.859999999997</v>
      </c>
      <c r="L130" s="72">
        <v>0.03</v>
      </c>
      <c r="M130" s="17">
        <f t="shared" si="3"/>
        <v>427.86</v>
      </c>
      <c r="N130" s="17" t="s">
        <v>92</v>
      </c>
    </row>
    <row r="131" spans="1:14">
      <c r="A131" s="13" t="s">
        <v>329</v>
      </c>
      <c r="B131" s="27" t="s">
        <v>330</v>
      </c>
      <c r="C131" s="29" t="s">
        <v>2</v>
      </c>
      <c r="D131" s="16" t="s">
        <v>59</v>
      </c>
      <c r="E131" s="17">
        <v>13432.82</v>
      </c>
      <c r="F131" s="84" t="s">
        <v>90</v>
      </c>
      <c r="G131" s="35" t="s">
        <v>91</v>
      </c>
      <c r="H131" s="36">
        <v>10</v>
      </c>
      <c r="I131" s="17">
        <v>1302.98354</v>
      </c>
      <c r="J131" s="17">
        <f>I131+'2019年固定资产折旧表'!J132</f>
        <v>13029.8354</v>
      </c>
      <c r="K131" s="17">
        <f t="shared" si="2"/>
        <v>402.984600000003</v>
      </c>
      <c r="L131" s="72">
        <v>0.03</v>
      </c>
      <c r="M131" s="17">
        <f t="shared" si="3"/>
        <v>402.9846</v>
      </c>
      <c r="N131" s="17" t="s">
        <v>92</v>
      </c>
    </row>
    <row r="132" spans="1:14">
      <c r="A132" s="13" t="s">
        <v>331</v>
      </c>
      <c r="B132" s="27" t="s">
        <v>332</v>
      </c>
      <c r="C132" s="29" t="s">
        <v>2</v>
      </c>
      <c r="D132" s="16" t="s">
        <v>59</v>
      </c>
      <c r="E132" s="17">
        <v>13018.24</v>
      </c>
      <c r="F132" s="84" t="s">
        <v>90</v>
      </c>
      <c r="G132" s="35" t="s">
        <v>91</v>
      </c>
      <c r="H132" s="36">
        <v>10</v>
      </c>
      <c r="I132" s="17">
        <v>1262.76928</v>
      </c>
      <c r="J132" s="17">
        <f>I132+'2019年固定资产折旧表'!J133</f>
        <v>12627.6928</v>
      </c>
      <c r="K132" s="17">
        <f t="shared" ref="K132:K195" si="4">E132-J132</f>
        <v>390.547199999999</v>
      </c>
      <c r="L132" s="72">
        <v>0.03</v>
      </c>
      <c r="M132" s="17">
        <f t="shared" ref="M132:M195" si="5">E132*L132</f>
        <v>390.5472</v>
      </c>
      <c r="N132" s="17" t="s">
        <v>92</v>
      </c>
    </row>
    <row r="133" spans="1:14">
      <c r="A133" s="13" t="s">
        <v>333</v>
      </c>
      <c r="B133" s="27" t="s">
        <v>334</v>
      </c>
      <c r="C133" s="29" t="s">
        <v>2</v>
      </c>
      <c r="D133" s="16" t="s">
        <v>59</v>
      </c>
      <c r="E133" s="17">
        <v>15733.69</v>
      </c>
      <c r="F133" s="84" t="s">
        <v>90</v>
      </c>
      <c r="G133" s="35" t="s">
        <v>91</v>
      </c>
      <c r="H133" s="36">
        <v>10</v>
      </c>
      <c r="I133" s="17">
        <v>1526.16793</v>
      </c>
      <c r="J133" s="17">
        <f>I133+'2019年固定资产折旧表'!J134</f>
        <v>15261.6793</v>
      </c>
      <c r="K133" s="17">
        <f t="shared" si="4"/>
        <v>472.010700000001</v>
      </c>
      <c r="L133" s="72">
        <v>0.03</v>
      </c>
      <c r="M133" s="17">
        <f t="shared" si="5"/>
        <v>472.0107</v>
      </c>
      <c r="N133" s="17" t="s">
        <v>92</v>
      </c>
    </row>
    <row r="134" spans="1:14">
      <c r="A134" s="13" t="s">
        <v>335</v>
      </c>
      <c r="B134" s="27" t="s">
        <v>291</v>
      </c>
      <c r="C134" s="29" t="s">
        <v>2</v>
      </c>
      <c r="D134" s="16" t="s">
        <v>59</v>
      </c>
      <c r="E134" s="17">
        <v>1192.68</v>
      </c>
      <c r="F134" s="84" t="s">
        <v>90</v>
      </c>
      <c r="G134" s="35" t="s">
        <v>91</v>
      </c>
      <c r="H134" s="36">
        <v>10</v>
      </c>
      <c r="I134" s="17">
        <v>115.68996</v>
      </c>
      <c r="J134" s="17">
        <f>I134+'2019年固定资产折旧表'!J135</f>
        <v>1156.8996</v>
      </c>
      <c r="K134" s="17">
        <f t="shared" si="4"/>
        <v>35.7804000000001</v>
      </c>
      <c r="L134" s="72">
        <v>0.03</v>
      </c>
      <c r="M134" s="17">
        <f t="shared" si="5"/>
        <v>35.7804</v>
      </c>
      <c r="N134" s="17" t="s">
        <v>92</v>
      </c>
    </row>
    <row r="135" spans="1:14">
      <c r="A135" s="13" t="s">
        <v>336</v>
      </c>
      <c r="B135" s="27" t="s">
        <v>293</v>
      </c>
      <c r="C135" s="29" t="s">
        <v>2</v>
      </c>
      <c r="D135" s="16" t="s">
        <v>59</v>
      </c>
      <c r="E135" s="17">
        <v>592.46</v>
      </c>
      <c r="F135" s="84" t="s">
        <v>90</v>
      </c>
      <c r="G135" s="35" t="s">
        <v>91</v>
      </c>
      <c r="H135" s="36">
        <v>10</v>
      </c>
      <c r="I135" s="17">
        <v>57.46862</v>
      </c>
      <c r="J135" s="17">
        <f>I135+'2019年固定资产折旧表'!J136</f>
        <v>574.6862</v>
      </c>
      <c r="K135" s="17">
        <f t="shared" si="4"/>
        <v>17.7738000000001</v>
      </c>
      <c r="L135" s="72">
        <v>0.03</v>
      </c>
      <c r="M135" s="17">
        <f t="shared" si="5"/>
        <v>17.7738</v>
      </c>
      <c r="N135" s="17" t="s">
        <v>92</v>
      </c>
    </row>
    <row r="136" spans="1:14">
      <c r="A136" s="13" t="s">
        <v>337</v>
      </c>
      <c r="B136" s="27" t="s">
        <v>338</v>
      </c>
      <c r="C136" s="29" t="s">
        <v>2</v>
      </c>
      <c r="D136" s="16" t="s">
        <v>59</v>
      </c>
      <c r="E136" s="17">
        <v>352.06</v>
      </c>
      <c r="F136" s="84" t="s">
        <v>90</v>
      </c>
      <c r="G136" s="35" t="s">
        <v>91</v>
      </c>
      <c r="H136" s="36">
        <v>10</v>
      </c>
      <c r="I136" s="17">
        <v>34.14982</v>
      </c>
      <c r="J136" s="17">
        <f>I136+'2019年固定资产折旧表'!J137</f>
        <v>341.4982</v>
      </c>
      <c r="K136" s="17">
        <f t="shared" si="4"/>
        <v>10.5618000000001</v>
      </c>
      <c r="L136" s="72">
        <v>0.03</v>
      </c>
      <c r="M136" s="17">
        <f t="shared" si="5"/>
        <v>10.5618</v>
      </c>
      <c r="N136" s="17" t="s">
        <v>92</v>
      </c>
    </row>
    <row r="137" spans="1:14">
      <c r="A137" s="13" t="s">
        <v>339</v>
      </c>
      <c r="B137" s="27" t="s">
        <v>340</v>
      </c>
      <c r="C137" s="29" t="s">
        <v>2</v>
      </c>
      <c r="D137" s="16" t="s">
        <v>59</v>
      </c>
      <c r="E137" s="17">
        <v>4166.4</v>
      </c>
      <c r="F137" s="84" t="s">
        <v>90</v>
      </c>
      <c r="G137" s="35" t="s">
        <v>91</v>
      </c>
      <c r="H137" s="36">
        <v>10</v>
      </c>
      <c r="I137" s="17">
        <v>404.1408</v>
      </c>
      <c r="J137" s="17">
        <f>I137+'2019年固定资产折旧表'!J138</f>
        <v>4041.408</v>
      </c>
      <c r="K137" s="17">
        <f t="shared" si="4"/>
        <v>124.991999999999</v>
      </c>
      <c r="L137" s="72">
        <v>0.03</v>
      </c>
      <c r="M137" s="17">
        <f t="shared" si="5"/>
        <v>124.992</v>
      </c>
      <c r="N137" s="17" t="s">
        <v>92</v>
      </c>
    </row>
    <row r="138" spans="1:14">
      <c r="A138" s="13" t="s">
        <v>341</v>
      </c>
      <c r="B138" s="27" t="s">
        <v>342</v>
      </c>
      <c r="C138" s="29" t="s">
        <v>2</v>
      </c>
      <c r="D138" s="16" t="s">
        <v>59</v>
      </c>
      <c r="E138" s="17">
        <v>214.48</v>
      </c>
      <c r="F138" s="84" t="s">
        <v>90</v>
      </c>
      <c r="G138" s="35" t="s">
        <v>91</v>
      </c>
      <c r="H138" s="36">
        <v>10</v>
      </c>
      <c r="I138" s="17">
        <v>20.80456</v>
      </c>
      <c r="J138" s="17">
        <f>I138+'2019年固定资产折旧表'!J139</f>
        <v>208.0456</v>
      </c>
      <c r="K138" s="17">
        <f t="shared" si="4"/>
        <v>6.43439999999995</v>
      </c>
      <c r="L138" s="72">
        <v>0.03</v>
      </c>
      <c r="M138" s="17">
        <f t="shared" si="5"/>
        <v>6.4344</v>
      </c>
      <c r="N138" s="17" t="s">
        <v>92</v>
      </c>
    </row>
    <row r="139" spans="1:14">
      <c r="A139" s="13" t="s">
        <v>343</v>
      </c>
      <c r="B139" s="27" t="s">
        <v>315</v>
      </c>
      <c r="C139" s="29" t="s">
        <v>2</v>
      </c>
      <c r="D139" s="16" t="s">
        <v>59</v>
      </c>
      <c r="E139" s="17">
        <v>2828.48</v>
      </c>
      <c r="F139" s="84" t="s">
        <v>90</v>
      </c>
      <c r="G139" s="35" t="s">
        <v>91</v>
      </c>
      <c r="H139" s="36">
        <v>10</v>
      </c>
      <c r="I139" s="17">
        <v>274.36256</v>
      </c>
      <c r="J139" s="17">
        <f>I139+'2019年固定资产折旧表'!J140</f>
        <v>2743.6256</v>
      </c>
      <c r="K139" s="17">
        <f t="shared" si="4"/>
        <v>84.8544000000002</v>
      </c>
      <c r="L139" s="72">
        <v>0.03</v>
      </c>
      <c r="M139" s="17">
        <f t="shared" si="5"/>
        <v>84.8544</v>
      </c>
      <c r="N139" s="17" t="s">
        <v>92</v>
      </c>
    </row>
    <row r="140" spans="1:14">
      <c r="A140" s="13" t="s">
        <v>344</v>
      </c>
      <c r="B140" s="27" t="s">
        <v>345</v>
      </c>
      <c r="C140" s="29" t="s">
        <v>2</v>
      </c>
      <c r="D140" s="16" t="s">
        <v>59</v>
      </c>
      <c r="E140" s="17">
        <v>3708.26</v>
      </c>
      <c r="F140" s="84" t="s">
        <v>90</v>
      </c>
      <c r="G140" s="35" t="s">
        <v>91</v>
      </c>
      <c r="H140" s="36">
        <v>10</v>
      </c>
      <c r="I140" s="17">
        <v>359.70122</v>
      </c>
      <c r="J140" s="17">
        <f>I140+'2019年固定资产折旧表'!J141</f>
        <v>3597.0122</v>
      </c>
      <c r="K140" s="17">
        <f t="shared" si="4"/>
        <v>111.2478</v>
      </c>
      <c r="L140" s="72">
        <v>0.03</v>
      </c>
      <c r="M140" s="17">
        <f t="shared" si="5"/>
        <v>111.2478</v>
      </c>
      <c r="N140" s="17" t="s">
        <v>92</v>
      </c>
    </row>
    <row r="141" spans="1:14">
      <c r="A141" s="13" t="s">
        <v>346</v>
      </c>
      <c r="B141" s="27" t="s">
        <v>305</v>
      </c>
      <c r="C141" s="29" t="s">
        <v>2</v>
      </c>
      <c r="D141" s="16" t="s">
        <v>59</v>
      </c>
      <c r="E141" s="17">
        <v>1167.94</v>
      </c>
      <c r="F141" s="84" t="s">
        <v>90</v>
      </c>
      <c r="G141" s="35" t="s">
        <v>91</v>
      </c>
      <c r="H141" s="36">
        <v>10</v>
      </c>
      <c r="I141" s="17">
        <v>113.29018</v>
      </c>
      <c r="J141" s="17">
        <f>I141+'2019年固定资产折旧表'!J142</f>
        <v>1132.9018</v>
      </c>
      <c r="K141" s="17">
        <f t="shared" si="4"/>
        <v>35.0382000000002</v>
      </c>
      <c r="L141" s="72">
        <v>0.03</v>
      </c>
      <c r="M141" s="17">
        <f t="shared" si="5"/>
        <v>35.0382</v>
      </c>
      <c r="N141" s="17" t="s">
        <v>92</v>
      </c>
    </row>
    <row r="142" spans="1:14">
      <c r="A142" s="13" t="s">
        <v>347</v>
      </c>
      <c r="B142" s="27" t="s">
        <v>348</v>
      </c>
      <c r="C142" s="29" t="s">
        <v>2</v>
      </c>
      <c r="D142" s="16" t="s">
        <v>59</v>
      </c>
      <c r="E142" s="17">
        <v>1236.28</v>
      </c>
      <c r="F142" s="84" t="s">
        <v>90</v>
      </c>
      <c r="G142" s="35" t="s">
        <v>91</v>
      </c>
      <c r="H142" s="36">
        <v>10</v>
      </c>
      <c r="I142" s="17">
        <v>119.91916</v>
      </c>
      <c r="J142" s="17">
        <f>I142+'2019年固定资产折旧表'!J143</f>
        <v>1199.1916</v>
      </c>
      <c r="K142" s="17">
        <f t="shared" si="4"/>
        <v>37.0884000000001</v>
      </c>
      <c r="L142" s="72">
        <v>0.03</v>
      </c>
      <c r="M142" s="17">
        <f t="shared" si="5"/>
        <v>37.0884</v>
      </c>
      <c r="N142" s="17" t="s">
        <v>92</v>
      </c>
    </row>
    <row r="143" spans="1:14">
      <c r="A143" s="13" t="s">
        <v>349</v>
      </c>
      <c r="B143" s="27" t="s">
        <v>350</v>
      </c>
      <c r="C143" s="29" t="s">
        <v>2</v>
      </c>
      <c r="D143" s="16" t="s">
        <v>59</v>
      </c>
      <c r="E143" s="17">
        <v>1774.96</v>
      </c>
      <c r="F143" s="84" t="s">
        <v>90</v>
      </c>
      <c r="G143" s="35" t="s">
        <v>91</v>
      </c>
      <c r="H143" s="36">
        <v>10</v>
      </c>
      <c r="I143" s="17">
        <v>172.17112</v>
      </c>
      <c r="J143" s="17">
        <f>I143+'2019年固定资产折旧表'!J144</f>
        <v>1721.7112</v>
      </c>
      <c r="K143" s="17">
        <f t="shared" si="4"/>
        <v>53.2488000000001</v>
      </c>
      <c r="L143" s="72">
        <v>0.03</v>
      </c>
      <c r="M143" s="17">
        <f t="shared" si="5"/>
        <v>53.2488</v>
      </c>
      <c r="N143" s="17" t="s">
        <v>92</v>
      </c>
    </row>
    <row r="144" spans="1:14">
      <c r="A144" s="13" t="s">
        <v>351</v>
      </c>
      <c r="B144" s="27" t="s">
        <v>352</v>
      </c>
      <c r="C144" s="29" t="s">
        <v>2</v>
      </c>
      <c r="D144" s="16" t="s">
        <v>59</v>
      </c>
      <c r="E144" s="17">
        <v>852.22</v>
      </c>
      <c r="F144" s="84" t="s">
        <v>90</v>
      </c>
      <c r="G144" s="35" t="s">
        <v>91</v>
      </c>
      <c r="H144" s="36">
        <v>10</v>
      </c>
      <c r="I144" s="17">
        <v>82.66534</v>
      </c>
      <c r="J144" s="17">
        <f>I144+'2019年固定资产折旧表'!J145</f>
        <v>826.6534</v>
      </c>
      <c r="K144" s="17">
        <f t="shared" si="4"/>
        <v>25.5666</v>
      </c>
      <c r="L144" s="72">
        <v>0.03</v>
      </c>
      <c r="M144" s="17">
        <f t="shared" si="5"/>
        <v>25.5666</v>
      </c>
      <c r="N144" s="17" t="s">
        <v>92</v>
      </c>
    </row>
    <row r="145" spans="1:14">
      <c r="A145" s="13" t="s">
        <v>353</v>
      </c>
      <c r="B145" s="27" t="s">
        <v>307</v>
      </c>
      <c r="C145" s="29" t="s">
        <v>2</v>
      </c>
      <c r="D145" s="16" t="s">
        <v>59</v>
      </c>
      <c r="E145" s="17">
        <v>855</v>
      </c>
      <c r="F145" s="84" t="s">
        <v>90</v>
      </c>
      <c r="G145" s="35" t="s">
        <v>91</v>
      </c>
      <c r="H145" s="36">
        <v>10</v>
      </c>
      <c r="I145" s="17">
        <v>82.935</v>
      </c>
      <c r="J145" s="17">
        <f>I145+'2019年固定资产折旧表'!J146</f>
        <v>829.35</v>
      </c>
      <c r="K145" s="17">
        <f t="shared" si="4"/>
        <v>25.6500000000001</v>
      </c>
      <c r="L145" s="72">
        <v>0.03</v>
      </c>
      <c r="M145" s="17">
        <f t="shared" si="5"/>
        <v>25.65</v>
      </c>
      <c r="N145" s="17" t="s">
        <v>92</v>
      </c>
    </row>
    <row r="146" spans="1:14">
      <c r="A146" s="13" t="s">
        <v>354</v>
      </c>
      <c r="B146" s="27" t="s">
        <v>355</v>
      </c>
      <c r="C146" s="29" t="s">
        <v>2</v>
      </c>
      <c r="D146" s="16" t="s">
        <v>59</v>
      </c>
      <c r="E146" s="17">
        <v>381.03</v>
      </c>
      <c r="F146" s="84" t="s">
        <v>90</v>
      </c>
      <c r="G146" s="35" t="s">
        <v>91</v>
      </c>
      <c r="H146" s="36">
        <v>10</v>
      </c>
      <c r="I146" s="17">
        <v>36.95991</v>
      </c>
      <c r="J146" s="17">
        <f>I146+'2019年固定资产折旧表'!J147</f>
        <v>369.5991</v>
      </c>
      <c r="K146" s="17">
        <f t="shared" si="4"/>
        <v>11.4309000000001</v>
      </c>
      <c r="L146" s="72">
        <v>0.03</v>
      </c>
      <c r="M146" s="17">
        <f t="shared" si="5"/>
        <v>11.4309</v>
      </c>
      <c r="N146" s="17" t="s">
        <v>92</v>
      </c>
    </row>
    <row r="147" spans="1:14">
      <c r="A147" s="13" t="s">
        <v>356</v>
      </c>
      <c r="B147" s="27" t="s">
        <v>357</v>
      </c>
      <c r="C147" s="29" t="s">
        <v>2</v>
      </c>
      <c r="D147" s="16" t="s">
        <v>59</v>
      </c>
      <c r="E147" s="17">
        <v>348.54</v>
      </c>
      <c r="F147" s="84" t="s">
        <v>90</v>
      </c>
      <c r="G147" s="35" t="s">
        <v>91</v>
      </c>
      <c r="H147" s="36">
        <v>10</v>
      </c>
      <c r="I147" s="17">
        <v>33.80838</v>
      </c>
      <c r="J147" s="17">
        <f>I147+'2019年固定资产折旧表'!J148</f>
        <v>338.0838</v>
      </c>
      <c r="K147" s="17">
        <f t="shared" si="4"/>
        <v>10.4562</v>
      </c>
      <c r="L147" s="72">
        <v>0.03</v>
      </c>
      <c r="M147" s="17">
        <f t="shared" si="5"/>
        <v>10.4562</v>
      </c>
      <c r="N147" s="17" t="s">
        <v>92</v>
      </c>
    </row>
    <row r="148" spans="1:14">
      <c r="A148" s="13" t="s">
        <v>358</v>
      </c>
      <c r="B148" s="27" t="s">
        <v>359</v>
      </c>
      <c r="C148" s="29" t="s">
        <v>2</v>
      </c>
      <c r="D148" s="16" t="s">
        <v>59</v>
      </c>
      <c r="E148" s="17">
        <v>379.64</v>
      </c>
      <c r="F148" s="84" t="s">
        <v>90</v>
      </c>
      <c r="G148" s="35" t="s">
        <v>91</v>
      </c>
      <c r="H148" s="36">
        <v>10</v>
      </c>
      <c r="I148" s="17">
        <v>36.82508</v>
      </c>
      <c r="J148" s="17">
        <f>I148+'2019年固定资产折旧表'!J149</f>
        <v>368.2508</v>
      </c>
      <c r="K148" s="17">
        <f t="shared" si="4"/>
        <v>11.3892</v>
      </c>
      <c r="L148" s="72">
        <v>0.03</v>
      </c>
      <c r="M148" s="17">
        <f t="shared" si="5"/>
        <v>11.3892</v>
      </c>
      <c r="N148" s="17" t="s">
        <v>92</v>
      </c>
    </row>
    <row r="149" spans="1:14">
      <c r="A149" s="13" t="s">
        <v>360</v>
      </c>
      <c r="B149" s="27" t="s">
        <v>361</v>
      </c>
      <c r="C149" s="29" t="s">
        <v>2</v>
      </c>
      <c r="D149" s="16" t="s">
        <v>59</v>
      </c>
      <c r="E149" s="17">
        <v>814.91</v>
      </c>
      <c r="F149" s="84" t="s">
        <v>90</v>
      </c>
      <c r="G149" s="35" t="s">
        <v>91</v>
      </c>
      <c r="H149" s="36">
        <v>10</v>
      </c>
      <c r="I149" s="17">
        <v>79.04627</v>
      </c>
      <c r="J149" s="17">
        <f>I149+'2019年固定资产折旧表'!J150</f>
        <v>790.4627</v>
      </c>
      <c r="K149" s="17">
        <f t="shared" si="4"/>
        <v>24.4472999999999</v>
      </c>
      <c r="L149" s="72">
        <v>0.03</v>
      </c>
      <c r="M149" s="17">
        <f t="shared" si="5"/>
        <v>24.4473</v>
      </c>
      <c r="N149" s="17" t="s">
        <v>92</v>
      </c>
    </row>
    <row r="150" spans="1:14">
      <c r="A150" s="13" t="s">
        <v>362</v>
      </c>
      <c r="B150" s="27" t="s">
        <v>363</v>
      </c>
      <c r="C150" s="29" t="s">
        <v>2</v>
      </c>
      <c r="D150" s="16" t="s">
        <v>59</v>
      </c>
      <c r="E150" s="17">
        <v>68.74</v>
      </c>
      <c r="F150" s="84" t="s">
        <v>90</v>
      </c>
      <c r="G150" s="35" t="s">
        <v>91</v>
      </c>
      <c r="H150" s="36">
        <v>10</v>
      </c>
      <c r="I150" s="17">
        <v>6.66778</v>
      </c>
      <c r="J150" s="17">
        <f>I150+'2019年固定资产折旧表'!J151</f>
        <v>66.6778</v>
      </c>
      <c r="K150" s="17">
        <f t="shared" si="4"/>
        <v>2.0622</v>
      </c>
      <c r="L150" s="72">
        <v>0.03</v>
      </c>
      <c r="M150" s="17">
        <f t="shared" si="5"/>
        <v>2.0622</v>
      </c>
      <c r="N150" s="17" t="s">
        <v>92</v>
      </c>
    </row>
    <row r="151" spans="1:14">
      <c r="A151" s="13" t="s">
        <v>364</v>
      </c>
      <c r="B151" s="27" t="s">
        <v>365</v>
      </c>
      <c r="C151" s="29" t="s">
        <v>2</v>
      </c>
      <c r="D151" s="16" t="s">
        <v>50</v>
      </c>
      <c r="E151" s="17">
        <v>336422.92</v>
      </c>
      <c r="F151" s="84" t="s">
        <v>90</v>
      </c>
      <c r="G151" s="35" t="s">
        <v>91</v>
      </c>
      <c r="H151" s="36">
        <v>10</v>
      </c>
      <c r="I151" s="17">
        <v>32633.02324</v>
      </c>
      <c r="J151" s="17">
        <f>I151+'2019年固定资产折旧表'!J152</f>
        <v>326330.2324</v>
      </c>
      <c r="K151" s="17">
        <f t="shared" si="4"/>
        <v>10092.6875999999</v>
      </c>
      <c r="L151" s="72">
        <v>0.03</v>
      </c>
      <c r="M151" s="17">
        <f t="shared" si="5"/>
        <v>10092.6876</v>
      </c>
      <c r="N151" s="17" t="s">
        <v>92</v>
      </c>
    </row>
    <row r="152" spans="1:14">
      <c r="A152" s="13" t="s">
        <v>366</v>
      </c>
      <c r="B152" s="27" t="s">
        <v>367</v>
      </c>
      <c r="C152" s="29" t="s">
        <v>2</v>
      </c>
      <c r="D152" s="16" t="s">
        <v>50</v>
      </c>
      <c r="E152" s="17">
        <v>13149.04</v>
      </c>
      <c r="F152" s="84" t="s">
        <v>90</v>
      </c>
      <c r="G152" s="35" t="s">
        <v>91</v>
      </c>
      <c r="H152" s="36">
        <v>10</v>
      </c>
      <c r="I152" s="17">
        <v>1275.45688</v>
      </c>
      <c r="J152" s="17">
        <f>I152+'2019年固定资产折旧表'!J153</f>
        <v>12754.5688</v>
      </c>
      <c r="K152" s="17">
        <f t="shared" si="4"/>
        <v>394.4712</v>
      </c>
      <c r="L152" s="72">
        <v>0.03</v>
      </c>
      <c r="M152" s="17">
        <f t="shared" si="5"/>
        <v>394.4712</v>
      </c>
      <c r="N152" s="17" t="s">
        <v>92</v>
      </c>
    </row>
    <row r="153" spans="1:14">
      <c r="A153" s="13" t="s">
        <v>368</v>
      </c>
      <c r="B153" s="27" t="s">
        <v>369</v>
      </c>
      <c r="C153" s="29" t="s">
        <v>2</v>
      </c>
      <c r="D153" s="16" t="s">
        <v>50</v>
      </c>
      <c r="E153" s="17">
        <v>12131.28</v>
      </c>
      <c r="F153" s="84" t="s">
        <v>90</v>
      </c>
      <c r="G153" s="35" t="s">
        <v>91</v>
      </c>
      <c r="H153" s="36">
        <v>10</v>
      </c>
      <c r="I153" s="17">
        <v>1176.73416</v>
      </c>
      <c r="J153" s="17">
        <f>I153+'2019年固定资产折旧表'!J154</f>
        <v>11767.3416</v>
      </c>
      <c r="K153" s="17">
        <f t="shared" si="4"/>
        <v>363.938400000001</v>
      </c>
      <c r="L153" s="72">
        <v>0.03</v>
      </c>
      <c r="M153" s="17">
        <f t="shared" si="5"/>
        <v>363.9384</v>
      </c>
      <c r="N153" s="17" t="s">
        <v>92</v>
      </c>
    </row>
    <row r="154" spans="1:14">
      <c r="A154" s="13" t="s">
        <v>370</v>
      </c>
      <c r="B154" s="27" t="s">
        <v>371</v>
      </c>
      <c r="C154" s="29" t="s">
        <v>2</v>
      </c>
      <c r="D154" s="16" t="s">
        <v>50</v>
      </c>
      <c r="E154" s="17">
        <v>2317.58</v>
      </c>
      <c r="F154" s="84" t="s">
        <v>90</v>
      </c>
      <c r="G154" s="35" t="s">
        <v>91</v>
      </c>
      <c r="H154" s="36">
        <v>10</v>
      </c>
      <c r="I154" s="17">
        <v>224.80526</v>
      </c>
      <c r="J154" s="17">
        <f>I154+'2019年固定资产折旧表'!J155</f>
        <v>2248.0526</v>
      </c>
      <c r="K154" s="17">
        <f t="shared" si="4"/>
        <v>69.5273999999995</v>
      </c>
      <c r="L154" s="72">
        <v>0.03</v>
      </c>
      <c r="M154" s="17">
        <f t="shared" si="5"/>
        <v>69.5274</v>
      </c>
      <c r="N154" s="17" t="s">
        <v>92</v>
      </c>
    </row>
    <row r="155" spans="1:14">
      <c r="A155" s="13" t="s">
        <v>372</v>
      </c>
      <c r="B155" s="27" t="s">
        <v>303</v>
      </c>
      <c r="C155" s="29" t="s">
        <v>2</v>
      </c>
      <c r="D155" s="16" t="s">
        <v>50</v>
      </c>
      <c r="E155" s="17">
        <v>3708.26</v>
      </c>
      <c r="F155" s="84" t="s">
        <v>90</v>
      </c>
      <c r="G155" s="35" t="s">
        <v>91</v>
      </c>
      <c r="H155" s="36">
        <v>10</v>
      </c>
      <c r="I155" s="17">
        <v>359.70122</v>
      </c>
      <c r="J155" s="17">
        <f>I155+'2019年固定资产折旧表'!J156</f>
        <v>3597.0122</v>
      </c>
      <c r="K155" s="17">
        <f t="shared" si="4"/>
        <v>111.2478</v>
      </c>
      <c r="L155" s="72">
        <v>0.03</v>
      </c>
      <c r="M155" s="17">
        <f t="shared" si="5"/>
        <v>111.2478</v>
      </c>
      <c r="N155" s="17" t="s">
        <v>92</v>
      </c>
    </row>
    <row r="156" spans="1:14">
      <c r="A156" s="13" t="s">
        <v>373</v>
      </c>
      <c r="B156" s="27" t="s">
        <v>244</v>
      </c>
      <c r="C156" s="29" t="s">
        <v>2</v>
      </c>
      <c r="D156" s="16" t="s">
        <v>50</v>
      </c>
      <c r="E156" s="17">
        <v>436.5</v>
      </c>
      <c r="F156" s="84" t="s">
        <v>90</v>
      </c>
      <c r="G156" s="35" t="s">
        <v>91</v>
      </c>
      <c r="H156" s="36">
        <v>10</v>
      </c>
      <c r="I156" s="17">
        <v>42.3405</v>
      </c>
      <c r="J156" s="17">
        <f>I156+'2019年固定资产折旧表'!J157</f>
        <v>423.405</v>
      </c>
      <c r="K156" s="17">
        <f t="shared" si="4"/>
        <v>13.0949999999999</v>
      </c>
      <c r="L156" s="72">
        <v>0.03</v>
      </c>
      <c r="M156" s="17">
        <f t="shared" si="5"/>
        <v>13.095</v>
      </c>
      <c r="N156" s="17" t="s">
        <v>92</v>
      </c>
    </row>
    <row r="157" spans="1:14">
      <c r="A157" s="13" t="s">
        <v>374</v>
      </c>
      <c r="B157" s="27" t="s">
        <v>289</v>
      </c>
      <c r="C157" s="29" t="s">
        <v>2</v>
      </c>
      <c r="D157" s="16" t="s">
        <v>50</v>
      </c>
      <c r="E157" s="17">
        <v>329.72</v>
      </c>
      <c r="F157" s="84" t="s">
        <v>90</v>
      </c>
      <c r="G157" s="35" t="s">
        <v>91</v>
      </c>
      <c r="H157" s="36">
        <v>10</v>
      </c>
      <c r="I157" s="17">
        <v>31.98284</v>
      </c>
      <c r="J157" s="17">
        <f>I157+'2019年固定资产折旧表'!J158</f>
        <v>319.8284</v>
      </c>
      <c r="K157" s="17">
        <f t="shared" si="4"/>
        <v>9.89159999999998</v>
      </c>
      <c r="L157" s="72">
        <v>0.03</v>
      </c>
      <c r="M157" s="17">
        <f t="shared" si="5"/>
        <v>9.8916</v>
      </c>
      <c r="N157" s="17" t="s">
        <v>92</v>
      </c>
    </row>
    <row r="158" spans="1:14">
      <c r="A158" s="13" t="s">
        <v>375</v>
      </c>
      <c r="B158" s="27" t="s">
        <v>291</v>
      </c>
      <c r="C158" s="29" t="s">
        <v>2</v>
      </c>
      <c r="D158" s="16" t="s">
        <v>50</v>
      </c>
      <c r="E158" s="17">
        <v>496.95</v>
      </c>
      <c r="F158" s="84" t="s">
        <v>90</v>
      </c>
      <c r="G158" s="35" t="s">
        <v>91</v>
      </c>
      <c r="H158" s="36">
        <v>10</v>
      </c>
      <c r="I158" s="17">
        <v>48.20415</v>
      </c>
      <c r="J158" s="17">
        <f>I158+'2019年固定资产折旧表'!J159</f>
        <v>482.0415</v>
      </c>
      <c r="K158" s="17">
        <f t="shared" si="4"/>
        <v>14.9084999999999</v>
      </c>
      <c r="L158" s="72">
        <v>0.03</v>
      </c>
      <c r="M158" s="17">
        <f t="shared" si="5"/>
        <v>14.9085</v>
      </c>
      <c r="N158" s="17" t="s">
        <v>92</v>
      </c>
    </row>
    <row r="159" spans="1:14">
      <c r="A159" s="13" t="s">
        <v>376</v>
      </c>
      <c r="B159" s="27" t="s">
        <v>377</v>
      </c>
      <c r="C159" s="29" t="s">
        <v>2</v>
      </c>
      <c r="D159" s="16" t="s">
        <v>50</v>
      </c>
      <c r="E159" s="17">
        <v>245.91</v>
      </c>
      <c r="F159" s="84" t="s">
        <v>90</v>
      </c>
      <c r="G159" s="35" t="s">
        <v>91</v>
      </c>
      <c r="H159" s="36">
        <v>10</v>
      </c>
      <c r="I159" s="17">
        <v>23.85327</v>
      </c>
      <c r="J159" s="17">
        <f>I159+'2019年固定资产折旧表'!J160</f>
        <v>238.5327</v>
      </c>
      <c r="K159" s="17">
        <f t="shared" si="4"/>
        <v>7.37729999999996</v>
      </c>
      <c r="L159" s="72">
        <v>0.03</v>
      </c>
      <c r="M159" s="17">
        <f t="shared" si="5"/>
        <v>7.3773</v>
      </c>
      <c r="N159" s="17" t="s">
        <v>92</v>
      </c>
    </row>
    <row r="160" spans="1:14">
      <c r="A160" s="13" t="s">
        <v>378</v>
      </c>
      <c r="B160" s="27" t="s">
        <v>220</v>
      </c>
      <c r="C160" s="29" t="s">
        <v>2</v>
      </c>
      <c r="D160" s="16" t="s">
        <v>50</v>
      </c>
      <c r="E160" s="17">
        <v>76.78</v>
      </c>
      <c r="F160" s="84" t="s">
        <v>90</v>
      </c>
      <c r="G160" s="35" t="s">
        <v>91</v>
      </c>
      <c r="H160" s="36">
        <v>10</v>
      </c>
      <c r="I160" s="17">
        <v>7.44766</v>
      </c>
      <c r="J160" s="17">
        <f>I160+'2019年固定资产折旧表'!J161</f>
        <v>74.4766</v>
      </c>
      <c r="K160" s="17">
        <f t="shared" si="4"/>
        <v>2.3034</v>
      </c>
      <c r="L160" s="72">
        <v>0.03</v>
      </c>
      <c r="M160" s="17">
        <f t="shared" si="5"/>
        <v>2.3034</v>
      </c>
      <c r="N160" s="17" t="s">
        <v>92</v>
      </c>
    </row>
    <row r="161" spans="1:14">
      <c r="A161" s="13" t="s">
        <v>379</v>
      </c>
      <c r="B161" s="27" t="s">
        <v>380</v>
      </c>
      <c r="C161" s="29" t="s">
        <v>2</v>
      </c>
      <c r="D161" s="16" t="s">
        <v>50</v>
      </c>
      <c r="E161" s="17">
        <v>814.91</v>
      </c>
      <c r="F161" s="84" t="s">
        <v>90</v>
      </c>
      <c r="G161" s="35" t="s">
        <v>91</v>
      </c>
      <c r="H161" s="36">
        <v>10</v>
      </c>
      <c r="I161" s="17">
        <v>79.04627</v>
      </c>
      <c r="J161" s="17">
        <f>I161+'2019年固定资产折旧表'!J162</f>
        <v>790.4627</v>
      </c>
      <c r="K161" s="17">
        <f t="shared" si="4"/>
        <v>24.4472999999999</v>
      </c>
      <c r="L161" s="72">
        <v>0.03</v>
      </c>
      <c r="M161" s="17">
        <f t="shared" si="5"/>
        <v>24.4473</v>
      </c>
      <c r="N161" s="17" t="s">
        <v>92</v>
      </c>
    </row>
    <row r="162" spans="1:14">
      <c r="A162" s="13" t="s">
        <v>381</v>
      </c>
      <c r="B162" s="27" t="s">
        <v>382</v>
      </c>
      <c r="C162" s="29" t="s">
        <v>2</v>
      </c>
      <c r="D162" s="16" t="s">
        <v>50</v>
      </c>
      <c r="E162" s="17">
        <v>84.6</v>
      </c>
      <c r="F162" s="84" t="s">
        <v>90</v>
      </c>
      <c r="G162" s="35" t="s">
        <v>91</v>
      </c>
      <c r="H162" s="36">
        <v>10</v>
      </c>
      <c r="I162" s="17">
        <v>8.2062</v>
      </c>
      <c r="J162" s="17">
        <f>I162+'2019年固定资产折旧表'!J163</f>
        <v>82.062</v>
      </c>
      <c r="K162" s="17">
        <f t="shared" si="4"/>
        <v>2.53800000000001</v>
      </c>
      <c r="L162" s="72">
        <v>0.03</v>
      </c>
      <c r="M162" s="17">
        <f t="shared" si="5"/>
        <v>2.538</v>
      </c>
      <c r="N162" s="17" t="s">
        <v>92</v>
      </c>
    </row>
    <row r="163" spans="1:14">
      <c r="A163" s="13" t="s">
        <v>383</v>
      </c>
      <c r="B163" s="27" t="s">
        <v>315</v>
      </c>
      <c r="C163" s="29" t="s">
        <v>2</v>
      </c>
      <c r="D163" s="16" t="s">
        <v>50</v>
      </c>
      <c r="E163" s="17">
        <v>81.52</v>
      </c>
      <c r="F163" s="84" t="s">
        <v>90</v>
      </c>
      <c r="G163" s="35" t="s">
        <v>91</v>
      </c>
      <c r="H163" s="36">
        <v>10</v>
      </c>
      <c r="I163" s="17">
        <v>7.90744</v>
      </c>
      <c r="J163" s="17">
        <f>I163+'2019年固定资产折旧表'!J164</f>
        <v>79.0744</v>
      </c>
      <c r="K163" s="17">
        <f t="shared" si="4"/>
        <v>2.44560000000001</v>
      </c>
      <c r="L163" s="72">
        <v>0.03</v>
      </c>
      <c r="M163" s="17">
        <f t="shared" si="5"/>
        <v>2.4456</v>
      </c>
      <c r="N163" s="17" t="s">
        <v>92</v>
      </c>
    </row>
    <row r="164" spans="1:14">
      <c r="A164" s="13" t="s">
        <v>384</v>
      </c>
      <c r="B164" s="27" t="s">
        <v>385</v>
      </c>
      <c r="C164" s="29" t="s">
        <v>2</v>
      </c>
      <c r="D164" s="16" t="s">
        <v>50</v>
      </c>
      <c r="E164" s="17">
        <v>176.53</v>
      </c>
      <c r="F164" s="84" t="s">
        <v>90</v>
      </c>
      <c r="G164" s="35" t="s">
        <v>91</v>
      </c>
      <c r="H164" s="36">
        <v>10</v>
      </c>
      <c r="I164" s="17">
        <v>17.12341</v>
      </c>
      <c r="J164" s="17">
        <f>I164+'2019年固定资产折旧表'!J165</f>
        <v>171.2341</v>
      </c>
      <c r="K164" s="17">
        <f t="shared" si="4"/>
        <v>5.29589999999999</v>
      </c>
      <c r="L164" s="72">
        <v>0.03</v>
      </c>
      <c r="M164" s="17">
        <f t="shared" si="5"/>
        <v>5.2959</v>
      </c>
      <c r="N164" s="17" t="s">
        <v>92</v>
      </c>
    </row>
    <row r="165" spans="1:14">
      <c r="A165" s="13" t="s">
        <v>386</v>
      </c>
      <c r="B165" s="27" t="s">
        <v>387</v>
      </c>
      <c r="C165" s="29" t="s">
        <v>2</v>
      </c>
      <c r="D165" s="16" t="s">
        <v>50</v>
      </c>
      <c r="E165" s="17">
        <v>155.8</v>
      </c>
      <c r="F165" s="84" t="s">
        <v>90</v>
      </c>
      <c r="G165" s="35" t="s">
        <v>91</v>
      </c>
      <c r="H165" s="36">
        <v>10</v>
      </c>
      <c r="I165" s="17">
        <v>15.1126</v>
      </c>
      <c r="J165" s="17">
        <f>I165+'2019年固定资产折旧表'!J166</f>
        <v>151.126</v>
      </c>
      <c r="K165" s="17">
        <f t="shared" si="4"/>
        <v>4.67400000000004</v>
      </c>
      <c r="L165" s="72">
        <v>0.03</v>
      </c>
      <c r="M165" s="17">
        <f t="shared" si="5"/>
        <v>4.674</v>
      </c>
      <c r="N165" s="17" t="s">
        <v>92</v>
      </c>
    </row>
    <row r="166" spans="1:14">
      <c r="A166" s="13" t="s">
        <v>388</v>
      </c>
      <c r="B166" s="27" t="s">
        <v>389</v>
      </c>
      <c r="C166" s="29" t="s">
        <v>2</v>
      </c>
      <c r="D166" s="16" t="s">
        <v>68</v>
      </c>
      <c r="E166" s="17">
        <v>37195.12</v>
      </c>
      <c r="F166" s="84" t="s">
        <v>90</v>
      </c>
      <c r="G166" s="35" t="s">
        <v>91</v>
      </c>
      <c r="H166" s="36">
        <v>10</v>
      </c>
      <c r="I166" s="17">
        <v>3607.92664</v>
      </c>
      <c r="J166" s="17">
        <f>I166+'2019年固定资产折旧表'!J167</f>
        <v>36079.2664</v>
      </c>
      <c r="K166" s="17">
        <f t="shared" si="4"/>
        <v>1115.85359999999</v>
      </c>
      <c r="L166" s="72">
        <v>0.03</v>
      </c>
      <c r="M166" s="17">
        <f t="shared" si="5"/>
        <v>1115.8536</v>
      </c>
      <c r="N166" s="17" t="s">
        <v>92</v>
      </c>
    </row>
    <row r="167" spans="1:14">
      <c r="A167" s="13" t="s">
        <v>390</v>
      </c>
      <c r="B167" s="27" t="s">
        <v>391</v>
      </c>
      <c r="C167" s="29" t="s">
        <v>2</v>
      </c>
      <c r="D167" s="16" t="s">
        <v>24</v>
      </c>
      <c r="E167" s="17">
        <v>233700.04</v>
      </c>
      <c r="F167" s="84" t="s">
        <v>90</v>
      </c>
      <c r="G167" s="35" t="s">
        <v>91</v>
      </c>
      <c r="H167" s="36">
        <v>10</v>
      </c>
      <c r="I167" s="17">
        <v>22668.90388</v>
      </c>
      <c r="J167" s="17">
        <f>I167+'2019年固定资产折旧表'!J168</f>
        <v>226689.0388</v>
      </c>
      <c r="K167" s="17">
        <f t="shared" si="4"/>
        <v>7011.0012</v>
      </c>
      <c r="L167" s="72">
        <v>0.03</v>
      </c>
      <c r="M167" s="17">
        <f t="shared" si="5"/>
        <v>7011.0012</v>
      </c>
      <c r="N167" s="17" t="s">
        <v>92</v>
      </c>
    </row>
    <row r="168" spans="1:14">
      <c r="A168" s="13" t="s">
        <v>392</v>
      </c>
      <c r="B168" s="27" t="s">
        <v>393</v>
      </c>
      <c r="C168" s="29" t="s">
        <v>2</v>
      </c>
      <c r="D168" s="16" t="s">
        <v>24</v>
      </c>
      <c r="E168" s="17">
        <v>279878.7</v>
      </c>
      <c r="F168" s="84" t="s">
        <v>90</v>
      </c>
      <c r="G168" s="35" t="s">
        <v>91</v>
      </c>
      <c r="H168" s="36">
        <v>10</v>
      </c>
      <c r="I168" s="17">
        <v>27148.2339</v>
      </c>
      <c r="J168" s="17">
        <f>I168+'2019年固定资产折旧表'!J169</f>
        <v>271482.339</v>
      </c>
      <c r="K168" s="17">
        <f t="shared" si="4"/>
        <v>8396.36100000003</v>
      </c>
      <c r="L168" s="72">
        <v>0.03</v>
      </c>
      <c r="M168" s="17">
        <f t="shared" si="5"/>
        <v>8396.361</v>
      </c>
      <c r="N168" s="17" t="s">
        <v>92</v>
      </c>
    </row>
    <row r="169" spans="1:14">
      <c r="A169" s="13" t="s">
        <v>394</v>
      </c>
      <c r="B169" s="27" t="s">
        <v>395</v>
      </c>
      <c r="C169" s="29" t="s">
        <v>2</v>
      </c>
      <c r="D169" s="16" t="s">
        <v>13</v>
      </c>
      <c r="E169" s="17">
        <v>69851.44</v>
      </c>
      <c r="F169" s="84" t="s">
        <v>90</v>
      </c>
      <c r="G169" s="35" t="s">
        <v>91</v>
      </c>
      <c r="H169" s="36">
        <v>10</v>
      </c>
      <c r="I169" s="17">
        <v>6775.58968</v>
      </c>
      <c r="J169" s="17">
        <f>I169+'2019年固定资产折旧表'!J170</f>
        <v>67755.8968</v>
      </c>
      <c r="K169" s="17">
        <f t="shared" si="4"/>
        <v>2095.54320000001</v>
      </c>
      <c r="L169" s="72">
        <v>0.03</v>
      </c>
      <c r="M169" s="17">
        <f t="shared" si="5"/>
        <v>2095.5432</v>
      </c>
      <c r="N169" s="17" t="s">
        <v>92</v>
      </c>
    </row>
    <row r="170" spans="1:14">
      <c r="A170" s="13" t="s">
        <v>396</v>
      </c>
      <c r="B170" s="27" t="s">
        <v>397</v>
      </c>
      <c r="C170" s="29" t="s">
        <v>2</v>
      </c>
      <c r="D170" s="16" t="s">
        <v>42</v>
      </c>
      <c r="E170" s="17">
        <v>926229.48</v>
      </c>
      <c r="F170" s="84" t="s">
        <v>90</v>
      </c>
      <c r="G170" s="35" t="s">
        <v>91</v>
      </c>
      <c r="H170" s="36">
        <v>10</v>
      </c>
      <c r="I170" s="17">
        <v>89844.25956</v>
      </c>
      <c r="J170" s="17">
        <f>I170+'2019年固定资产折旧表'!J171</f>
        <v>898442.5956</v>
      </c>
      <c r="K170" s="17">
        <f t="shared" si="4"/>
        <v>27786.8843999999</v>
      </c>
      <c r="L170" s="72">
        <v>0.03</v>
      </c>
      <c r="M170" s="17">
        <f t="shared" si="5"/>
        <v>27786.8844</v>
      </c>
      <c r="N170" s="17" t="s">
        <v>92</v>
      </c>
    </row>
    <row r="171" spans="1:14">
      <c r="A171" s="13" t="s">
        <v>398</v>
      </c>
      <c r="B171" s="27" t="s">
        <v>399</v>
      </c>
      <c r="C171" s="29" t="s">
        <v>2</v>
      </c>
      <c r="D171" s="16" t="s">
        <v>68</v>
      </c>
      <c r="E171" s="17">
        <v>55022.38</v>
      </c>
      <c r="F171" s="84" t="s">
        <v>90</v>
      </c>
      <c r="G171" s="35" t="s">
        <v>91</v>
      </c>
      <c r="H171" s="36">
        <v>10</v>
      </c>
      <c r="I171" s="17">
        <v>5337.17086</v>
      </c>
      <c r="J171" s="17">
        <f>I171+'2019年固定资产折旧表'!J172</f>
        <v>53371.7086</v>
      </c>
      <c r="K171" s="17">
        <f t="shared" si="4"/>
        <v>1650.6714</v>
      </c>
      <c r="L171" s="72">
        <v>0.03</v>
      </c>
      <c r="M171" s="17">
        <f t="shared" si="5"/>
        <v>1650.6714</v>
      </c>
      <c r="N171" s="17" t="s">
        <v>92</v>
      </c>
    </row>
    <row r="172" spans="1:14">
      <c r="A172" s="13" t="s">
        <v>400</v>
      </c>
      <c r="B172" s="27" t="s">
        <v>401</v>
      </c>
      <c r="C172" s="29" t="s">
        <v>2</v>
      </c>
      <c r="D172" s="16" t="s">
        <v>68</v>
      </c>
      <c r="E172" s="17">
        <v>12112.58</v>
      </c>
      <c r="F172" s="84" t="s">
        <v>90</v>
      </c>
      <c r="G172" s="35" t="s">
        <v>91</v>
      </c>
      <c r="H172" s="36">
        <v>10</v>
      </c>
      <c r="I172" s="17">
        <v>1174.92026</v>
      </c>
      <c r="J172" s="17">
        <f>I172+'2019年固定资产折旧表'!J173</f>
        <v>11749.2026</v>
      </c>
      <c r="K172" s="17">
        <f t="shared" si="4"/>
        <v>363.377400000003</v>
      </c>
      <c r="L172" s="72">
        <v>0.03</v>
      </c>
      <c r="M172" s="17">
        <f t="shared" si="5"/>
        <v>363.3774</v>
      </c>
      <c r="N172" s="17" t="s">
        <v>92</v>
      </c>
    </row>
    <row r="173" spans="1:14">
      <c r="A173" s="13" t="s">
        <v>402</v>
      </c>
      <c r="B173" s="27" t="s">
        <v>291</v>
      </c>
      <c r="C173" s="29" t="s">
        <v>2</v>
      </c>
      <c r="D173" s="16" t="s">
        <v>50</v>
      </c>
      <c r="E173" s="17">
        <v>596.34</v>
      </c>
      <c r="F173" s="84" t="s">
        <v>90</v>
      </c>
      <c r="G173" s="35" t="s">
        <v>91</v>
      </c>
      <c r="H173" s="36">
        <v>10</v>
      </c>
      <c r="I173" s="17">
        <v>57.84498</v>
      </c>
      <c r="J173" s="17">
        <f>I173+'2019年固定资产折旧表'!J174</f>
        <v>578.4498</v>
      </c>
      <c r="K173" s="17">
        <f t="shared" si="4"/>
        <v>17.8902</v>
      </c>
      <c r="L173" s="72">
        <v>0.03</v>
      </c>
      <c r="M173" s="17">
        <f t="shared" si="5"/>
        <v>17.8902</v>
      </c>
      <c r="N173" s="17" t="s">
        <v>92</v>
      </c>
    </row>
    <row r="174" spans="1:14">
      <c r="A174" s="13" t="s">
        <v>403</v>
      </c>
      <c r="B174" s="27" t="s">
        <v>404</v>
      </c>
      <c r="C174" s="29" t="s">
        <v>2</v>
      </c>
      <c r="D174" s="16" t="s">
        <v>50</v>
      </c>
      <c r="E174" s="17">
        <v>4012.1</v>
      </c>
      <c r="F174" s="84" t="s">
        <v>90</v>
      </c>
      <c r="G174" s="35" t="s">
        <v>91</v>
      </c>
      <c r="H174" s="36">
        <v>10</v>
      </c>
      <c r="I174" s="17">
        <v>389.1737</v>
      </c>
      <c r="J174" s="17">
        <f>I174+'2019年固定资产折旧表'!J175</f>
        <v>3891.737</v>
      </c>
      <c r="K174" s="17">
        <f t="shared" si="4"/>
        <v>120.363000000001</v>
      </c>
      <c r="L174" s="72">
        <v>0.03</v>
      </c>
      <c r="M174" s="17">
        <f t="shared" si="5"/>
        <v>120.363</v>
      </c>
      <c r="N174" s="17" t="s">
        <v>92</v>
      </c>
    </row>
    <row r="175" spans="1:14">
      <c r="A175" s="13" t="s">
        <v>405</v>
      </c>
      <c r="B175" s="27" t="s">
        <v>293</v>
      </c>
      <c r="C175" s="29" t="s">
        <v>2</v>
      </c>
      <c r="D175" s="16" t="s">
        <v>50</v>
      </c>
      <c r="E175" s="17">
        <v>592.46</v>
      </c>
      <c r="F175" s="84" t="s">
        <v>90</v>
      </c>
      <c r="G175" s="35" t="s">
        <v>91</v>
      </c>
      <c r="H175" s="36">
        <v>10</v>
      </c>
      <c r="I175" s="17">
        <v>57.46862</v>
      </c>
      <c r="J175" s="17">
        <f>I175+'2019年固定资产折旧表'!J176</f>
        <v>574.6862</v>
      </c>
      <c r="K175" s="17">
        <f t="shared" si="4"/>
        <v>17.7738000000001</v>
      </c>
      <c r="L175" s="72">
        <v>0.03</v>
      </c>
      <c r="M175" s="17">
        <f t="shared" si="5"/>
        <v>17.7738</v>
      </c>
      <c r="N175" s="17" t="s">
        <v>92</v>
      </c>
    </row>
    <row r="176" spans="1:14">
      <c r="A176" s="13" t="s">
        <v>406</v>
      </c>
      <c r="B176" s="27" t="s">
        <v>407</v>
      </c>
      <c r="C176" s="29" t="s">
        <v>2</v>
      </c>
      <c r="D176" s="16" t="s">
        <v>50</v>
      </c>
      <c r="E176" s="17">
        <v>133.1</v>
      </c>
      <c r="F176" s="84" t="s">
        <v>90</v>
      </c>
      <c r="G176" s="35" t="s">
        <v>91</v>
      </c>
      <c r="H176" s="36">
        <v>10</v>
      </c>
      <c r="I176" s="17">
        <v>12.9107</v>
      </c>
      <c r="J176" s="17">
        <f>I176+'2019年固定资产折旧表'!J177</f>
        <v>129.107</v>
      </c>
      <c r="K176" s="17">
        <f t="shared" si="4"/>
        <v>3.99299999999997</v>
      </c>
      <c r="L176" s="72">
        <v>0.03</v>
      </c>
      <c r="M176" s="17">
        <f t="shared" si="5"/>
        <v>3.993</v>
      </c>
      <c r="N176" s="17" t="s">
        <v>92</v>
      </c>
    </row>
    <row r="177" spans="1:14">
      <c r="A177" s="13" t="s">
        <v>408</v>
      </c>
      <c r="B177" s="27" t="s">
        <v>409</v>
      </c>
      <c r="C177" s="29" t="s">
        <v>2</v>
      </c>
      <c r="D177" s="16" t="s">
        <v>50</v>
      </c>
      <c r="E177" s="17">
        <v>109.7</v>
      </c>
      <c r="F177" s="84" t="s">
        <v>90</v>
      </c>
      <c r="G177" s="35" t="s">
        <v>91</v>
      </c>
      <c r="H177" s="36">
        <v>10</v>
      </c>
      <c r="I177" s="17">
        <v>10.6409</v>
      </c>
      <c r="J177" s="17">
        <f>I177+'2019年固定资产折旧表'!J178</f>
        <v>106.409</v>
      </c>
      <c r="K177" s="17">
        <f t="shared" si="4"/>
        <v>3.291</v>
      </c>
      <c r="L177" s="72">
        <v>0.03</v>
      </c>
      <c r="M177" s="17">
        <f t="shared" si="5"/>
        <v>3.291</v>
      </c>
      <c r="N177" s="17" t="s">
        <v>92</v>
      </c>
    </row>
    <row r="178" spans="1:14">
      <c r="A178" s="13" t="s">
        <v>410</v>
      </c>
      <c r="B178" s="27" t="s">
        <v>303</v>
      </c>
      <c r="C178" s="29" t="s">
        <v>2</v>
      </c>
      <c r="D178" s="16" t="s">
        <v>50</v>
      </c>
      <c r="E178" s="17">
        <v>5562.39</v>
      </c>
      <c r="F178" s="84" t="s">
        <v>90</v>
      </c>
      <c r="G178" s="35" t="s">
        <v>91</v>
      </c>
      <c r="H178" s="36">
        <v>10</v>
      </c>
      <c r="I178" s="17">
        <v>539.55183</v>
      </c>
      <c r="J178" s="17">
        <f>I178+'2019年固定资产折旧表'!J179</f>
        <v>5395.5183</v>
      </c>
      <c r="K178" s="17">
        <f t="shared" si="4"/>
        <v>166.8717</v>
      </c>
      <c r="L178" s="72">
        <v>0.03</v>
      </c>
      <c r="M178" s="17">
        <f t="shared" si="5"/>
        <v>166.8717</v>
      </c>
      <c r="N178" s="17" t="s">
        <v>92</v>
      </c>
    </row>
    <row r="179" spans="1:14">
      <c r="A179" s="13" t="s">
        <v>411</v>
      </c>
      <c r="B179" s="27" t="s">
        <v>412</v>
      </c>
      <c r="C179" s="29" t="s">
        <v>2</v>
      </c>
      <c r="D179" s="16" t="s">
        <v>50</v>
      </c>
      <c r="E179" s="17">
        <v>1488.87</v>
      </c>
      <c r="F179" s="84" t="s">
        <v>90</v>
      </c>
      <c r="G179" s="35" t="s">
        <v>91</v>
      </c>
      <c r="H179" s="36">
        <v>10</v>
      </c>
      <c r="I179" s="17">
        <v>144.42039</v>
      </c>
      <c r="J179" s="17">
        <f>I179+'2019年固定资产折旧表'!J180</f>
        <v>1444.2039</v>
      </c>
      <c r="K179" s="17">
        <f t="shared" si="4"/>
        <v>44.6661000000001</v>
      </c>
      <c r="L179" s="72">
        <v>0.03</v>
      </c>
      <c r="M179" s="17">
        <f t="shared" si="5"/>
        <v>44.6661</v>
      </c>
      <c r="N179" s="17" t="s">
        <v>92</v>
      </c>
    </row>
    <row r="180" spans="1:14">
      <c r="A180" s="13" t="s">
        <v>413</v>
      </c>
      <c r="B180" s="27" t="s">
        <v>414</v>
      </c>
      <c r="C180" s="29" t="s">
        <v>2</v>
      </c>
      <c r="D180" s="16" t="s">
        <v>50</v>
      </c>
      <c r="E180" s="17">
        <v>2335.88</v>
      </c>
      <c r="F180" s="84" t="s">
        <v>90</v>
      </c>
      <c r="G180" s="35" t="s">
        <v>91</v>
      </c>
      <c r="H180" s="36">
        <v>10</v>
      </c>
      <c r="I180" s="17">
        <v>226.58036</v>
      </c>
      <c r="J180" s="17">
        <f>I180+'2019年固定资产折旧表'!J181</f>
        <v>2265.8036</v>
      </c>
      <c r="K180" s="17">
        <f t="shared" si="4"/>
        <v>70.0764000000004</v>
      </c>
      <c r="L180" s="72">
        <v>0.03</v>
      </c>
      <c r="M180" s="17">
        <f t="shared" si="5"/>
        <v>70.0764</v>
      </c>
      <c r="N180" s="17" t="s">
        <v>92</v>
      </c>
    </row>
    <row r="181" spans="1:14">
      <c r="A181" s="13" t="s">
        <v>415</v>
      </c>
      <c r="B181" s="27" t="s">
        <v>315</v>
      </c>
      <c r="C181" s="29" t="s">
        <v>2</v>
      </c>
      <c r="D181" s="16" t="s">
        <v>50</v>
      </c>
      <c r="E181" s="17">
        <v>5029.32</v>
      </c>
      <c r="F181" s="84" t="s">
        <v>90</v>
      </c>
      <c r="G181" s="35" t="s">
        <v>91</v>
      </c>
      <c r="H181" s="36">
        <v>10</v>
      </c>
      <c r="I181" s="17">
        <v>487.84404</v>
      </c>
      <c r="J181" s="17">
        <f>I181+'2019年固定资产折旧表'!J182</f>
        <v>4878.4404</v>
      </c>
      <c r="K181" s="17">
        <f t="shared" si="4"/>
        <v>150.8796</v>
      </c>
      <c r="L181" s="72">
        <v>0.03</v>
      </c>
      <c r="M181" s="17">
        <f t="shared" si="5"/>
        <v>150.8796</v>
      </c>
      <c r="N181" s="17" t="s">
        <v>92</v>
      </c>
    </row>
    <row r="182" spans="1:14">
      <c r="A182" s="13" t="s">
        <v>416</v>
      </c>
      <c r="B182" s="27" t="s">
        <v>417</v>
      </c>
      <c r="C182" s="29" t="s">
        <v>2</v>
      </c>
      <c r="D182" s="16" t="s">
        <v>68</v>
      </c>
      <c r="E182" s="17">
        <v>2725.72</v>
      </c>
      <c r="F182" s="84" t="s">
        <v>90</v>
      </c>
      <c r="G182" s="35" t="s">
        <v>91</v>
      </c>
      <c r="H182" s="36">
        <v>10</v>
      </c>
      <c r="I182" s="17">
        <v>264.39484</v>
      </c>
      <c r="J182" s="17">
        <f>I182+'2019年固定资产折旧表'!J183</f>
        <v>2643.9484</v>
      </c>
      <c r="K182" s="17">
        <f t="shared" si="4"/>
        <v>81.7716</v>
      </c>
      <c r="L182" s="72">
        <v>0.03</v>
      </c>
      <c r="M182" s="17">
        <f t="shared" si="5"/>
        <v>81.7716</v>
      </c>
      <c r="N182" s="17" t="s">
        <v>92</v>
      </c>
    </row>
    <row r="183" spans="1:14">
      <c r="A183" s="13" t="s">
        <v>418</v>
      </c>
      <c r="B183" s="27" t="s">
        <v>419</v>
      </c>
      <c r="C183" s="29" t="s">
        <v>2</v>
      </c>
      <c r="D183" s="16" t="s">
        <v>46</v>
      </c>
      <c r="E183" s="17">
        <v>752434.52</v>
      </c>
      <c r="F183" s="84" t="s">
        <v>90</v>
      </c>
      <c r="G183" s="35" t="s">
        <v>91</v>
      </c>
      <c r="H183" s="36">
        <v>10</v>
      </c>
      <c r="I183" s="17">
        <v>72986.14844</v>
      </c>
      <c r="J183" s="17">
        <f>I183+'2019年固定资产折旧表'!J184</f>
        <v>729861.4844</v>
      </c>
      <c r="K183" s="17">
        <f t="shared" si="4"/>
        <v>22573.0356000001</v>
      </c>
      <c r="L183" s="72">
        <v>0.03</v>
      </c>
      <c r="M183" s="17">
        <f t="shared" si="5"/>
        <v>22573.0356</v>
      </c>
      <c r="N183" s="17" t="s">
        <v>92</v>
      </c>
    </row>
    <row r="184" spans="1:14">
      <c r="A184" s="13" t="s">
        <v>420</v>
      </c>
      <c r="B184" s="27" t="s">
        <v>421</v>
      </c>
      <c r="C184" s="29" t="s">
        <v>2</v>
      </c>
      <c r="D184" s="16" t="s">
        <v>13</v>
      </c>
      <c r="E184" s="17">
        <v>49538.55</v>
      </c>
      <c r="F184" s="84" t="s">
        <v>90</v>
      </c>
      <c r="G184" s="35" t="s">
        <v>91</v>
      </c>
      <c r="H184" s="36">
        <v>10</v>
      </c>
      <c r="I184" s="17">
        <v>4805.23935</v>
      </c>
      <c r="J184" s="17">
        <f>I184+'2019年固定资产折旧表'!J185</f>
        <v>48052.3935</v>
      </c>
      <c r="K184" s="17">
        <f t="shared" si="4"/>
        <v>1486.1565</v>
      </c>
      <c r="L184" s="72">
        <v>0.03</v>
      </c>
      <c r="M184" s="17">
        <f t="shared" si="5"/>
        <v>1486.1565</v>
      </c>
      <c r="N184" s="17" t="s">
        <v>92</v>
      </c>
    </row>
    <row r="185" spans="1:14">
      <c r="A185" s="13" t="s">
        <v>422</v>
      </c>
      <c r="B185" s="27" t="s">
        <v>423</v>
      </c>
      <c r="C185" s="29" t="s">
        <v>2</v>
      </c>
      <c r="D185" s="16" t="s">
        <v>13</v>
      </c>
      <c r="E185" s="17">
        <v>16483.66</v>
      </c>
      <c r="F185" s="84" t="s">
        <v>90</v>
      </c>
      <c r="G185" s="35" t="s">
        <v>91</v>
      </c>
      <c r="H185" s="36">
        <v>10</v>
      </c>
      <c r="I185" s="17">
        <v>1598.91502</v>
      </c>
      <c r="J185" s="17">
        <f>I185+'2019年固定资产折旧表'!J186</f>
        <v>15989.1502</v>
      </c>
      <c r="K185" s="17">
        <f t="shared" si="4"/>
        <v>494.5098</v>
      </c>
      <c r="L185" s="72">
        <v>0.03</v>
      </c>
      <c r="M185" s="17">
        <f t="shared" si="5"/>
        <v>494.5098</v>
      </c>
      <c r="N185" s="17" t="s">
        <v>92</v>
      </c>
    </row>
    <row r="186" spans="1:14">
      <c r="A186" s="13" t="s">
        <v>424</v>
      </c>
      <c r="B186" s="27" t="s">
        <v>425</v>
      </c>
      <c r="C186" s="29" t="s">
        <v>2</v>
      </c>
      <c r="D186" s="16" t="s">
        <v>61</v>
      </c>
      <c r="E186" s="17">
        <v>19023.06</v>
      </c>
      <c r="F186" s="84" t="s">
        <v>90</v>
      </c>
      <c r="G186" s="35" t="s">
        <v>91</v>
      </c>
      <c r="H186" s="36">
        <v>10</v>
      </c>
      <c r="I186" s="17">
        <v>1845.23682</v>
      </c>
      <c r="J186" s="17">
        <f>I186+'2019年固定资产折旧表'!J187</f>
        <v>18452.3682</v>
      </c>
      <c r="K186" s="17">
        <f t="shared" si="4"/>
        <v>570.691800000004</v>
      </c>
      <c r="L186" s="72">
        <v>0.03</v>
      </c>
      <c r="M186" s="17">
        <f t="shared" si="5"/>
        <v>570.6918</v>
      </c>
      <c r="N186" s="17" t="s">
        <v>92</v>
      </c>
    </row>
    <row r="187" spans="1:14">
      <c r="A187" s="13" t="s">
        <v>426</v>
      </c>
      <c r="B187" s="27" t="s">
        <v>427</v>
      </c>
      <c r="C187" s="29" t="s">
        <v>2</v>
      </c>
      <c r="D187" s="16" t="s">
        <v>68</v>
      </c>
      <c r="E187" s="17">
        <v>8333.19</v>
      </c>
      <c r="F187" s="84" t="s">
        <v>90</v>
      </c>
      <c r="G187" s="35" t="s">
        <v>91</v>
      </c>
      <c r="H187" s="36">
        <v>10</v>
      </c>
      <c r="I187" s="17">
        <v>808.31943</v>
      </c>
      <c r="J187" s="17">
        <f>I187+'2019年固定资产折旧表'!J188</f>
        <v>8083.1943</v>
      </c>
      <c r="K187" s="17">
        <f t="shared" si="4"/>
        <v>249.995700000001</v>
      </c>
      <c r="L187" s="72">
        <v>0.03</v>
      </c>
      <c r="M187" s="17">
        <f t="shared" si="5"/>
        <v>249.9957</v>
      </c>
      <c r="N187" s="17" t="s">
        <v>92</v>
      </c>
    </row>
    <row r="188" spans="1:14">
      <c r="A188" s="13" t="s">
        <v>428</v>
      </c>
      <c r="B188" s="27" t="s">
        <v>429</v>
      </c>
      <c r="C188" s="29" t="s">
        <v>2</v>
      </c>
      <c r="D188" s="16" t="s">
        <v>68</v>
      </c>
      <c r="E188" s="17">
        <v>2027.04</v>
      </c>
      <c r="F188" s="84" t="s">
        <v>90</v>
      </c>
      <c r="G188" s="35" t="s">
        <v>91</v>
      </c>
      <c r="H188" s="36">
        <v>10</v>
      </c>
      <c r="I188" s="17">
        <v>196.62288</v>
      </c>
      <c r="J188" s="17">
        <f>I188+'2019年固定资产折旧表'!J189</f>
        <v>1966.2288</v>
      </c>
      <c r="K188" s="17">
        <f t="shared" si="4"/>
        <v>60.8112000000006</v>
      </c>
      <c r="L188" s="72">
        <v>0.03</v>
      </c>
      <c r="M188" s="17">
        <f t="shared" si="5"/>
        <v>60.8112</v>
      </c>
      <c r="N188" s="17" t="s">
        <v>92</v>
      </c>
    </row>
    <row r="189" spans="1:14">
      <c r="A189" s="13" t="s">
        <v>430</v>
      </c>
      <c r="B189" s="27" t="s">
        <v>431</v>
      </c>
      <c r="C189" s="29" t="s">
        <v>2</v>
      </c>
      <c r="D189" s="16" t="s">
        <v>68</v>
      </c>
      <c r="E189" s="17">
        <v>8022.24</v>
      </c>
      <c r="F189" s="84" t="s">
        <v>90</v>
      </c>
      <c r="G189" s="35" t="s">
        <v>91</v>
      </c>
      <c r="H189" s="36">
        <v>10</v>
      </c>
      <c r="I189" s="17">
        <v>778.15728</v>
      </c>
      <c r="J189" s="17">
        <f>I189+'2019年固定资产折旧表'!J190</f>
        <v>7781.5728</v>
      </c>
      <c r="K189" s="17">
        <f t="shared" si="4"/>
        <v>240.667199999998</v>
      </c>
      <c r="L189" s="72">
        <v>0.03</v>
      </c>
      <c r="M189" s="17">
        <f t="shared" si="5"/>
        <v>240.6672</v>
      </c>
      <c r="N189" s="17" t="s">
        <v>92</v>
      </c>
    </row>
    <row r="190" spans="1:14">
      <c r="A190" s="13" t="s">
        <v>432</v>
      </c>
      <c r="B190" s="27" t="s">
        <v>433</v>
      </c>
      <c r="C190" s="29" t="s">
        <v>2</v>
      </c>
      <c r="D190" s="16" t="s">
        <v>68</v>
      </c>
      <c r="E190" s="17">
        <v>2648.92</v>
      </c>
      <c r="F190" s="84" t="s">
        <v>90</v>
      </c>
      <c r="G190" s="35" t="s">
        <v>91</v>
      </c>
      <c r="H190" s="36">
        <v>10</v>
      </c>
      <c r="I190" s="17">
        <v>256.94524</v>
      </c>
      <c r="J190" s="17">
        <f>I190+'2019年固定资产折旧表'!J191</f>
        <v>2569.4524</v>
      </c>
      <c r="K190" s="17">
        <f t="shared" si="4"/>
        <v>79.4675999999999</v>
      </c>
      <c r="L190" s="72">
        <v>0.03</v>
      </c>
      <c r="M190" s="17">
        <f t="shared" si="5"/>
        <v>79.4676</v>
      </c>
      <c r="N190" s="17" t="s">
        <v>92</v>
      </c>
    </row>
    <row r="191" spans="1:14">
      <c r="A191" s="13" t="s">
        <v>434</v>
      </c>
      <c r="B191" s="27" t="s">
        <v>435</v>
      </c>
      <c r="C191" s="29" t="s">
        <v>2</v>
      </c>
      <c r="D191" s="16" t="s">
        <v>68</v>
      </c>
      <c r="E191" s="17">
        <v>8333.19</v>
      </c>
      <c r="F191" s="84" t="s">
        <v>90</v>
      </c>
      <c r="G191" s="35" t="s">
        <v>91</v>
      </c>
      <c r="H191" s="36">
        <v>10</v>
      </c>
      <c r="I191" s="17">
        <v>808.31943</v>
      </c>
      <c r="J191" s="17">
        <f>I191+'2019年固定资产折旧表'!J192</f>
        <v>8083.1943</v>
      </c>
      <c r="K191" s="17">
        <f t="shared" si="4"/>
        <v>249.995700000001</v>
      </c>
      <c r="L191" s="72">
        <v>0.03</v>
      </c>
      <c r="M191" s="17">
        <f t="shared" si="5"/>
        <v>249.9957</v>
      </c>
      <c r="N191" s="17" t="s">
        <v>92</v>
      </c>
    </row>
    <row r="192" spans="1:14">
      <c r="A192" s="13" t="s">
        <v>436</v>
      </c>
      <c r="B192" s="27" t="s">
        <v>437</v>
      </c>
      <c r="C192" s="29" t="s">
        <v>2</v>
      </c>
      <c r="D192" s="16" t="s">
        <v>68</v>
      </c>
      <c r="E192" s="17">
        <v>2648.92</v>
      </c>
      <c r="F192" s="84" t="s">
        <v>90</v>
      </c>
      <c r="G192" s="35" t="s">
        <v>91</v>
      </c>
      <c r="H192" s="36">
        <v>10</v>
      </c>
      <c r="I192" s="17">
        <v>256.94524</v>
      </c>
      <c r="J192" s="17">
        <f>I192+'2019年固定资产折旧表'!J193</f>
        <v>2569.4524</v>
      </c>
      <c r="K192" s="17">
        <f t="shared" si="4"/>
        <v>79.4675999999999</v>
      </c>
      <c r="L192" s="72">
        <v>0.03</v>
      </c>
      <c r="M192" s="17">
        <f t="shared" si="5"/>
        <v>79.4676</v>
      </c>
      <c r="N192" s="17" t="s">
        <v>92</v>
      </c>
    </row>
    <row r="193" spans="1:14">
      <c r="A193" s="13" t="s">
        <v>438</v>
      </c>
      <c r="B193" s="27" t="s">
        <v>439</v>
      </c>
      <c r="C193" s="29" t="s">
        <v>2</v>
      </c>
      <c r="D193" s="16" t="s">
        <v>68</v>
      </c>
      <c r="E193" s="17">
        <v>32841.96</v>
      </c>
      <c r="F193" s="84" t="s">
        <v>90</v>
      </c>
      <c r="G193" s="35" t="s">
        <v>91</v>
      </c>
      <c r="H193" s="36">
        <v>10</v>
      </c>
      <c r="I193" s="17">
        <v>3185.67012</v>
      </c>
      <c r="J193" s="17">
        <f>I193+'2019年固定资产折旧表'!J194</f>
        <v>31856.7012</v>
      </c>
      <c r="K193" s="17">
        <f t="shared" si="4"/>
        <v>985.258800000003</v>
      </c>
      <c r="L193" s="72">
        <v>0.03</v>
      </c>
      <c r="M193" s="17">
        <f t="shared" si="5"/>
        <v>985.2588</v>
      </c>
      <c r="N193" s="17" t="s">
        <v>92</v>
      </c>
    </row>
    <row r="194" spans="1:14">
      <c r="A194" s="13" t="s">
        <v>440</v>
      </c>
      <c r="B194" s="27" t="s">
        <v>441</v>
      </c>
      <c r="C194" s="29" t="s">
        <v>2</v>
      </c>
      <c r="D194" s="16" t="s">
        <v>68</v>
      </c>
      <c r="E194" s="17">
        <v>13356.34</v>
      </c>
      <c r="F194" s="84" t="s">
        <v>90</v>
      </c>
      <c r="G194" s="35" t="s">
        <v>91</v>
      </c>
      <c r="H194" s="36">
        <v>10</v>
      </c>
      <c r="I194" s="17">
        <v>1295.56498</v>
      </c>
      <c r="J194" s="17">
        <f>I194+'2019年固定资产折旧表'!J195</f>
        <v>12955.6498</v>
      </c>
      <c r="K194" s="17">
        <f t="shared" si="4"/>
        <v>400.690200000005</v>
      </c>
      <c r="L194" s="72">
        <v>0.03</v>
      </c>
      <c r="M194" s="17">
        <f t="shared" si="5"/>
        <v>400.6902</v>
      </c>
      <c r="N194" s="17" t="s">
        <v>92</v>
      </c>
    </row>
    <row r="195" spans="1:14">
      <c r="A195" s="13" t="s">
        <v>442</v>
      </c>
      <c r="B195" s="27" t="s">
        <v>443</v>
      </c>
      <c r="C195" s="29" t="s">
        <v>2</v>
      </c>
      <c r="D195" s="16" t="s">
        <v>68</v>
      </c>
      <c r="E195" s="17">
        <v>10352.86</v>
      </c>
      <c r="F195" s="84" t="s">
        <v>90</v>
      </c>
      <c r="G195" s="35" t="s">
        <v>91</v>
      </c>
      <c r="H195" s="36">
        <v>10</v>
      </c>
      <c r="I195" s="17">
        <v>1004.22742</v>
      </c>
      <c r="J195" s="17">
        <f>I195+'2019年固定资产折旧表'!J196</f>
        <v>10042.2742</v>
      </c>
      <c r="K195" s="17">
        <f t="shared" si="4"/>
        <v>310.585800000003</v>
      </c>
      <c r="L195" s="72">
        <v>0.03</v>
      </c>
      <c r="M195" s="17">
        <f t="shared" si="5"/>
        <v>310.5858</v>
      </c>
      <c r="N195" s="17" t="s">
        <v>92</v>
      </c>
    </row>
    <row r="196" spans="1:14">
      <c r="A196" s="13" t="s">
        <v>444</v>
      </c>
      <c r="B196" s="27" t="s">
        <v>445</v>
      </c>
      <c r="C196" s="29" t="s">
        <v>2</v>
      </c>
      <c r="D196" s="16" t="s">
        <v>35</v>
      </c>
      <c r="E196" s="17">
        <v>11363.38</v>
      </c>
      <c r="F196" s="84" t="s">
        <v>90</v>
      </c>
      <c r="G196" s="35" t="s">
        <v>91</v>
      </c>
      <c r="H196" s="36">
        <v>10</v>
      </c>
      <c r="I196" s="17">
        <v>1102.24786</v>
      </c>
      <c r="J196" s="17">
        <f>I196+'2019年固定资产折旧表'!J197</f>
        <v>11022.4786</v>
      </c>
      <c r="K196" s="17">
        <f t="shared" ref="K196:K259" si="6">E196-J196</f>
        <v>340.901400000001</v>
      </c>
      <c r="L196" s="72">
        <v>0.03</v>
      </c>
      <c r="M196" s="17">
        <f t="shared" ref="M196:M259" si="7">E196*L196</f>
        <v>340.9014</v>
      </c>
      <c r="N196" s="17" t="s">
        <v>92</v>
      </c>
    </row>
    <row r="197" spans="1:14">
      <c r="A197" s="13" t="s">
        <v>446</v>
      </c>
      <c r="B197" s="27" t="s">
        <v>315</v>
      </c>
      <c r="C197" s="29" t="s">
        <v>2</v>
      </c>
      <c r="D197" s="16" t="s">
        <v>35</v>
      </c>
      <c r="E197" s="17">
        <v>1760.67</v>
      </c>
      <c r="F197" s="84" t="s">
        <v>90</v>
      </c>
      <c r="G197" s="35" t="s">
        <v>91</v>
      </c>
      <c r="H197" s="36">
        <v>10</v>
      </c>
      <c r="I197" s="17">
        <v>170.78499</v>
      </c>
      <c r="J197" s="17">
        <f>I197+'2019年固定资产折旧表'!J198</f>
        <v>1707.8499</v>
      </c>
      <c r="K197" s="17">
        <f t="shared" si="6"/>
        <v>52.8200999999999</v>
      </c>
      <c r="L197" s="72">
        <v>0.03</v>
      </c>
      <c r="M197" s="17">
        <f t="shared" si="7"/>
        <v>52.8201</v>
      </c>
      <c r="N197" s="17" t="s">
        <v>92</v>
      </c>
    </row>
    <row r="198" spans="1:14">
      <c r="A198" s="13" t="s">
        <v>447</v>
      </c>
      <c r="B198" s="27" t="s">
        <v>448</v>
      </c>
      <c r="C198" s="29" t="s">
        <v>2</v>
      </c>
      <c r="D198" s="16" t="s">
        <v>13</v>
      </c>
      <c r="E198" s="17">
        <v>249.52</v>
      </c>
      <c r="F198" s="84" t="s">
        <v>90</v>
      </c>
      <c r="G198" s="35" t="s">
        <v>91</v>
      </c>
      <c r="H198" s="36">
        <v>10</v>
      </c>
      <c r="I198" s="17">
        <v>24.20344</v>
      </c>
      <c r="J198" s="17">
        <f>I198+'2019年固定资产折旧表'!J199</f>
        <v>242.0344</v>
      </c>
      <c r="K198" s="17">
        <f t="shared" si="6"/>
        <v>7.48560000000001</v>
      </c>
      <c r="L198" s="72">
        <v>0.03</v>
      </c>
      <c r="M198" s="17">
        <f t="shared" si="7"/>
        <v>7.4856</v>
      </c>
      <c r="N198" s="17" t="s">
        <v>92</v>
      </c>
    </row>
    <row r="199" spans="1:14">
      <c r="A199" s="13" t="s">
        <v>449</v>
      </c>
      <c r="B199" s="27" t="s">
        <v>291</v>
      </c>
      <c r="C199" s="29" t="s">
        <v>2</v>
      </c>
      <c r="D199" s="16" t="s">
        <v>13</v>
      </c>
      <c r="E199" s="17">
        <v>2186.58</v>
      </c>
      <c r="F199" s="84" t="s">
        <v>90</v>
      </c>
      <c r="G199" s="35" t="s">
        <v>91</v>
      </c>
      <c r="H199" s="36">
        <v>10</v>
      </c>
      <c r="I199" s="17">
        <v>212.09826</v>
      </c>
      <c r="J199" s="17">
        <f>I199+'2019年固定资产折旧表'!J200</f>
        <v>2120.9826</v>
      </c>
      <c r="K199" s="17">
        <f t="shared" si="6"/>
        <v>65.5974000000001</v>
      </c>
      <c r="L199" s="72">
        <v>0.03</v>
      </c>
      <c r="M199" s="17">
        <f t="shared" si="7"/>
        <v>65.5974</v>
      </c>
      <c r="N199" s="17" t="s">
        <v>92</v>
      </c>
    </row>
    <row r="200" spans="1:14">
      <c r="A200" s="13" t="s">
        <v>450</v>
      </c>
      <c r="B200" s="27" t="s">
        <v>404</v>
      </c>
      <c r="C200" s="29" t="s">
        <v>2</v>
      </c>
      <c r="D200" s="16" t="s">
        <v>13</v>
      </c>
      <c r="E200" s="17">
        <v>2006.05</v>
      </c>
      <c r="F200" s="84" t="s">
        <v>90</v>
      </c>
      <c r="G200" s="35" t="s">
        <v>91</v>
      </c>
      <c r="H200" s="36">
        <v>10</v>
      </c>
      <c r="I200" s="17">
        <v>194.58685</v>
      </c>
      <c r="J200" s="17">
        <f>I200+'2019年固定资产折旧表'!J201</f>
        <v>1945.8685</v>
      </c>
      <c r="K200" s="17">
        <f t="shared" si="6"/>
        <v>60.1815000000004</v>
      </c>
      <c r="L200" s="72">
        <v>0.03</v>
      </c>
      <c r="M200" s="17">
        <f t="shared" si="7"/>
        <v>60.1815</v>
      </c>
      <c r="N200" s="17" t="s">
        <v>92</v>
      </c>
    </row>
    <row r="201" spans="1:14">
      <c r="A201" s="13" t="s">
        <v>451</v>
      </c>
      <c r="B201" s="27" t="s">
        <v>293</v>
      </c>
      <c r="C201" s="29" t="s">
        <v>2</v>
      </c>
      <c r="D201" s="16" t="s">
        <v>13</v>
      </c>
      <c r="E201" s="17">
        <v>2073.61</v>
      </c>
      <c r="F201" s="84" t="s">
        <v>90</v>
      </c>
      <c r="G201" s="35" t="s">
        <v>91</v>
      </c>
      <c r="H201" s="36">
        <v>10</v>
      </c>
      <c r="I201" s="17">
        <v>201.14017</v>
      </c>
      <c r="J201" s="17">
        <f>I201+'2019年固定资产折旧表'!J202</f>
        <v>2011.4017</v>
      </c>
      <c r="K201" s="17">
        <f t="shared" si="6"/>
        <v>62.2082999999998</v>
      </c>
      <c r="L201" s="72">
        <v>0.03</v>
      </c>
      <c r="M201" s="17">
        <f t="shared" si="7"/>
        <v>62.2083</v>
      </c>
      <c r="N201" s="17" t="s">
        <v>92</v>
      </c>
    </row>
    <row r="202" spans="1:14">
      <c r="A202" s="13" t="s">
        <v>452</v>
      </c>
      <c r="B202" s="27" t="s">
        <v>453</v>
      </c>
      <c r="C202" s="29" t="s">
        <v>2</v>
      </c>
      <c r="D202" s="16" t="s">
        <v>13</v>
      </c>
      <c r="E202" s="17">
        <v>2288.39</v>
      </c>
      <c r="F202" s="84" t="s">
        <v>90</v>
      </c>
      <c r="G202" s="35" t="s">
        <v>91</v>
      </c>
      <c r="H202" s="36">
        <v>10</v>
      </c>
      <c r="I202" s="17">
        <v>221.97383</v>
      </c>
      <c r="J202" s="17">
        <f>I202+'2019年固定资产折旧表'!J203</f>
        <v>2219.7383</v>
      </c>
      <c r="K202" s="17">
        <f t="shared" si="6"/>
        <v>68.6517000000003</v>
      </c>
      <c r="L202" s="72">
        <v>0.03</v>
      </c>
      <c r="M202" s="17">
        <f t="shared" si="7"/>
        <v>68.6517</v>
      </c>
      <c r="N202" s="17" t="s">
        <v>92</v>
      </c>
    </row>
    <row r="203" spans="1:14">
      <c r="A203" s="13" t="s">
        <v>454</v>
      </c>
      <c r="B203" s="27" t="s">
        <v>455</v>
      </c>
      <c r="C203" s="29" t="s">
        <v>2</v>
      </c>
      <c r="D203" s="16" t="s">
        <v>13</v>
      </c>
      <c r="E203" s="17">
        <v>1389.5</v>
      </c>
      <c r="F203" s="84" t="s">
        <v>90</v>
      </c>
      <c r="G203" s="35" t="s">
        <v>91</v>
      </c>
      <c r="H203" s="36">
        <v>10</v>
      </c>
      <c r="I203" s="17">
        <v>134.7815</v>
      </c>
      <c r="J203" s="17">
        <f>I203+'2019年固定资产折旧表'!J204</f>
        <v>1347.815</v>
      </c>
      <c r="K203" s="17">
        <f t="shared" si="6"/>
        <v>41.6849999999999</v>
      </c>
      <c r="L203" s="72">
        <v>0.03</v>
      </c>
      <c r="M203" s="17">
        <f t="shared" si="7"/>
        <v>41.685</v>
      </c>
      <c r="N203" s="17" t="s">
        <v>92</v>
      </c>
    </row>
    <row r="204" spans="1:14">
      <c r="A204" s="13" t="s">
        <v>456</v>
      </c>
      <c r="B204" s="27" t="s">
        <v>457</v>
      </c>
      <c r="C204" s="29" t="s">
        <v>2</v>
      </c>
      <c r="D204" s="16" t="s">
        <v>13</v>
      </c>
      <c r="E204" s="17">
        <v>781.44</v>
      </c>
      <c r="F204" s="84" t="s">
        <v>90</v>
      </c>
      <c r="G204" s="35" t="s">
        <v>91</v>
      </c>
      <c r="H204" s="36">
        <v>10</v>
      </c>
      <c r="I204" s="17">
        <v>75.79968</v>
      </c>
      <c r="J204" s="17">
        <f>I204+'2019年固定资产折旧表'!J205</f>
        <v>757.9968</v>
      </c>
      <c r="K204" s="17">
        <f t="shared" si="6"/>
        <v>23.4432000000002</v>
      </c>
      <c r="L204" s="72">
        <v>0.03</v>
      </c>
      <c r="M204" s="17">
        <f t="shared" si="7"/>
        <v>23.4432</v>
      </c>
      <c r="N204" s="17" t="s">
        <v>92</v>
      </c>
    </row>
    <row r="205" spans="1:14">
      <c r="A205" s="13" t="s">
        <v>458</v>
      </c>
      <c r="B205" s="27" t="s">
        <v>459</v>
      </c>
      <c r="C205" s="29" t="s">
        <v>2</v>
      </c>
      <c r="D205" s="16" t="s">
        <v>13</v>
      </c>
      <c r="E205" s="17">
        <v>2294.76</v>
      </c>
      <c r="F205" s="84" t="s">
        <v>90</v>
      </c>
      <c r="G205" s="35" t="s">
        <v>91</v>
      </c>
      <c r="H205" s="36">
        <v>10</v>
      </c>
      <c r="I205" s="17">
        <v>222.59172</v>
      </c>
      <c r="J205" s="17">
        <f>I205+'2019年固定资产折旧表'!J206</f>
        <v>2225.9172</v>
      </c>
      <c r="K205" s="17">
        <f t="shared" si="6"/>
        <v>68.8427999999994</v>
      </c>
      <c r="L205" s="72">
        <v>0.03</v>
      </c>
      <c r="M205" s="17">
        <f t="shared" si="7"/>
        <v>68.8428</v>
      </c>
      <c r="N205" s="17" t="s">
        <v>92</v>
      </c>
    </row>
    <row r="206" spans="1:14">
      <c r="A206" s="13" t="s">
        <v>460</v>
      </c>
      <c r="B206" s="27" t="s">
        <v>461</v>
      </c>
      <c r="C206" s="29" t="s">
        <v>2</v>
      </c>
      <c r="D206" s="16" t="s">
        <v>13</v>
      </c>
      <c r="E206" s="17">
        <v>2665.8</v>
      </c>
      <c r="F206" s="84" t="s">
        <v>90</v>
      </c>
      <c r="G206" s="35" t="s">
        <v>91</v>
      </c>
      <c r="H206" s="36">
        <v>10</v>
      </c>
      <c r="I206" s="17">
        <v>258.5826</v>
      </c>
      <c r="J206" s="17">
        <f>I206+'2019年固定资产折旧表'!J207</f>
        <v>2585.826</v>
      </c>
      <c r="K206" s="17">
        <f t="shared" si="6"/>
        <v>79.9739999999997</v>
      </c>
      <c r="L206" s="72">
        <v>0.03</v>
      </c>
      <c r="M206" s="17">
        <f t="shared" si="7"/>
        <v>79.974</v>
      </c>
      <c r="N206" s="17" t="s">
        <v>92</v>
      </c>
    </row>
    <row r="207" spans="1:14">
      <c r="A207" s="13" t="s">
        <v>462</v>
      </c>
      <c r="B207" s="27" t="s">
        <v>303</v>
      </c>
      <c r="C207" s="29" t="s">
        <v>2</v>
      </c>
      <c r="D207" s="16" t="s">
        <v>13</v>
      </c>
      <c r="E207" s="17">
        <v>7416.52</v>
      </c>
      <c r="F207" s="84" t="s">
        <v>90</v>
      </c>
      <c r="G207" s="35" t="s">
        <v>91</v>
      </c>
      <c r="H207" s="36">
        <v>10</v>
      </c>
      <c r="I207" s="17">
        <v>719.40244</v>
      </c>
      <c r="J207" s="17">
        <f>I207+'2019年固定资产折旧表'!J208</f>
        <v>7194.0244</v>
      </c>
      <c r="K207" s="17">
        <f t="shared" si="6"/>
        <v>222.4956</v>
      </c>
      <c r="L207" s="72">
        <v>0.03</v>
      </c>
      <c r="M207" s="17">
        <f t="shared" si="7"/>
        <v>222.4956</v>
      </c>
      <c r="N207" s="17" t="s">
        <v>92</v>
      </c>
    </row>
    <row r="208" spans="1:14">
      <c r="A208" s="13" t="s">
        <v>463</v>
      </c>
      <c r="B208" s="27" t="s">
        <v>412</v>
      </c>
      <c r="C208" s="29" t="s">
        <v>2</v>
      </c>
      <c r="D208" s="16" t="s">
        <v>13</v>
      </c>
      <c r="E208" s="17">
        <v>2977.74</v>
      </c>
      <c r="F208" s="84" t="s">
        <v>90</v>
      </c>
      <c r="G208" s="35" t="s">
        <v>91</v>
      </c>
      <c r="H208" s="36">
        <v>10</v>
      </c>
      <c r="I208" s="17">
        <v>288.84078</v>
      </c>
      <c r="J208" s="17">
        <f>I208+'2019年固定资产折旧表'!J209</f>
        <v>2888.4078</v>
      </c>
      <c r="K208" s="17">
        <f t="shared" si="6"/>
        <v>89.3322000000003</v>
      </c>
      <c r="L208" s="72">
        <v>0.03</v>
      </c>
      <c r="M208" s="17">
        <f t="shared" si="7"/>
        <v>89.3322</v>
      </c>
      <c r="N208" s="17" t="s">
        <v>92</v>
      </c>
    </row>
    <row r="209" spans="1:14">
      <c r="A209" s="13" t="s">
        <v>464</v>
      </c>
      <c r="B209" s="27" t="s">
        <v>414</v>
      </c>
      <c r="C209" s="29" t="s">
        <v>2</v>
      </c>
      <c r="D209" s="16" t="s">
        <v>13</v>
      </c>
      <c r="E209" s="17">
        <v>2335.88</v>
      </c>
      <c r="F209" s="84" t="s">
        <v>90</v>
      </c>
      <c r="G209" s="35" t="s">
        <v>91</v>
      </c>
      <c r="H209" s="36">
        <v>10</v>
      </c>
      <c r="I209" s="17">
        <v>226.58036</v>
      </c>
      <c r="J209" s="17">
        <f>I209+'2019年固定资产折旧表'!J210</f>
        <v>2265.8036</v>
      </c>
      <c r="K209" s="17">
        <f t="shared" si="6"/>
        <v>70.0764000000004</v>
      </c>
      <c r="L209" s="72">
        <v>0.03</v>
      </c>
      <c r="M209" s="17">
        <f t="shared" si="7"/>
        <v>70.0764</v>
      </c>
      <c r="N209" s="17" t="s">
        <v>92</v>
      </c>
    </row>
    <row r="210" spans="1:14">
      <c r="A210" s="13" t="s">
        <v>465</v>
      </c>
      <c r="B210" s="27" t="s">
        <v>466</v>
      </c>
      <c r="C210" s="29" t="s">
        <v>2</v>
      </c>
      <c r="D210" s="16" t="s">
        <v>13</v>
      </c>
      <c r="E210" s="17">
        <v>5314.92</v>
      </c>
      <c r="F210" s="84" t="s">
        <v>90</v>
      </c>
      <c r="G210" s="35" t="s">
        <v>91</v>
      </c>
      <c r="H210" s="36">
        <v>10</v>
      </c>
      <c r="I210" s="17">
        <v>515.54724</v>
      </c>
      <c r="J210" s="17">
        <f>I210+'2019年固定资产折旧表'!J211</f>
        <v>5155.4724</v>
      </c>
      <c r="K210" s="17">
        <f t="shared" si="6"/>
        <v>159.4476</v>
      </c>
      <c r="L210" s="72">
        <v>0.03</v>
      </c>
      <c r="M210" s="17">
        <f t="shared" si="7"/>
        <v>159.4476</v>
      </c>
      <c r="N210" s="17" t="s">
        <v>92</v>
      </c>
    </row>
    <row r="211" spans="1:14">
      <c r="A211" s="13" t="s">
        <v>467</v>
      </c>
      <c r="B211" s="27" t="s">
        <v>468</v>
      </c>
      <c r="C211" s="29" t="s">
        <v>2</v>
      </c>
      <c r="D211" s="16" t="s">
        <v>13</v>
      </c>
      <c r="E211" s="17">
        <v>2258.8</v>
      </c>
      <c r="F211" s="84" t="s">
        <v>90</v>
      </c>
      <c r="G211" s="35" t="s">
        <v>91</v>
      </c>
      <c r="H211" s="36">
        <v>10</v>
      </c>
      <c r="I211" s="17">
        <v>219.1036</v>
      </c>
      <c r="J211" s="17">
        <f>I211+'2019年固定资产折旧表'!J212</f>
        <v>2191.036</v>
      </c>
      <c r="K211" s="17">
        <f t="shared" si="6"/>
        <v>67.7640000000006</v>
      </c>
      <c r="L211" s="72">
        <v>0.03</v>
      </c>
      <c r="M211" s="17">
        <f t="shared" si="7"/>
        <v>67.764</v>
      </c>
      <c r="N211" s="17" t="s">
        <v>92</v>
      </c>
    </row>
    <row r="212" spans="1:14">
      <c r="A212" s="13" t="s">
        <v>469</v>
      </c>
      <c r="B212" s="27" t="s">
        <v>240</v>
      </c>
      <c r="C212" s="29" t="s">
        <v>2</v>
      </c>
      <c r="D212" s="16" t="s">
        <v>13</v>
      </c>
      <c r="E212" s="17">
        <v>2097.16</v>
      </c>
      <c r="F212" s="84" t="s">
        <v>90</v>
      </c>
      <c r="G212" s="35" t="s">
        <v>91</v>
      </c>
      <c r="H212" s="36">
        <v>10</v>
      </c>
      <c r="I212" s="17">
        <v>203.42452</v>
      </c>
      <c r="J212" s="17">
        <f>I212+'2019年固定资产折旧表'!J213</f>
        <v>2034.2452</v>
      </c>
      <c r="K212" s="17">
        <f t="shared" si="6"/>
        <v>62.9148</v>
      </c>
      <c r="L212" s="72">
        <v>0.03</v>
      </c>
      <c r="M212" s="17">
        <f t="shared" si="7"/>
        <v>62.9148</v>
      </c>
      <c r="N212" s="17" t="s">
        <v>92</v>
      </c>
    </row>
    <row r="213" spans="1:14">
      <c r="A213" s="13" t="s">
        <v>470</v>
      </c>
      <c r="B213" s="27" t="s">
        <v>471</v>
      </c>
      <c r="C213" s="29" t="s">
        <v>2</v>
      </c>
      <c r="D213" s="16" t="s">
        <v>13</v>
      </c>
      <c r="E213" s="17">
        <v>2970.56</v>
      </c>
      <c r="F213" s="84" t="s">
        <v>90</v>
      </c>
      <c r="G213" s="35" t="s">
        <v>91</v>
      </c>
      <c r="H213" s="36">
        <v>10</v>
      </c>
      <c r="I213" s="17">
        <v>288.14432</v>
      </c>
      <c r="J213" s="17">
        <f>I213+'2019年固定资产折旧表'!J214</f>
        <v>2881.4432</v>
      </c>
      <c r="K213" s="17">
        <f t="shared" si="6"/>
        <v>89.1168000000002</v>
      </c>
      <c r="L213" s="72">
        <v>0.03</v>
      </c>
      <c r="M213" s="17">
        <f t="shared" si="7"/>
        <v>89.1168</v>
      </c>
      <c r="N213" s="17" t="s">
        <v>92</v>
      </c>
    </row>
    <row r="214" spans="1:14">
      <c r="A214" s="13" t="s">
        <v>472</v>
      </c>
      <c r="B214" s="27" t="s">
        <v>473</v>
      </c>
      <c r="C214" s="29" t="s">
        <v>2</v>
      </c>
      <c r="D214" s="16" t="s">
        <v>13</v>
      </c>
      <c r="E214" s="17">
        <v>1594.08</v>
      </c>
      <c r="F214" s="84" t="s">
        <v>90</v>
      </c>
      <c r="G214" s="35" t="s">
        <v>91</v>
      </c>
      <c r="H214" s="36">
        <v>10</v>
      </c>
      <c r="I214" s="17">
        <v>154.62576</v>
      </c>
      <c r="J214" s="17">
        <f>I214+'2019年固定资产折旧表'!J215</f>
        <v>1546.2576</v>
      </c>
      <c r="K214" s="17">
        <f t="shared" si="6"/>
        <v>47.8224000000005</v>
      </c>
      <c r="L214" s="72">
        <v>0.03</v>
      </c>
      <c r="M214" s="17">
        <f t="shared" si="7"/>
        <v>47.8224</v>
      </c>
      <c r="N214" s="17" t="s">
        <v>92</v>
      </c>
    </row>
    <row r="215" spans="1:14">
      <c r="A215" s="13" t="s">
        <v>474</v>
      </c>
      <c r="B215" s="27" t="s">
        <v>475</v>
      </c>
      <c r="C215" s="29" t="s">
        <v>2</v>
      </c>
      <c r="D215" s="16" t="s">
        <v>13</v>
      </c>
      <c r="E215" s="17">
        <v>1662.71</v>
      </c>
      <c r="F215" s="84" t="s">
        <v>90</v>
      </c>
      <c r="G215" s="35" t="s">
        <v>91</v>
      </c>
      <c r="H215" s="36">
        <v>10</v>
      </c>
      <c r="I215" s="17">
        <v>161.28287</v>
      </c>
      <c r="J215" s="17">
        <f>I215+'2019年固定资产折旧表'!J216</f>
        <v>1612.8287</v>
      </c>
      <c r="K215" s="17">
        <f t="shared" si="6"/>
        <v>49.8813</v>
      </c>
      <c r="L215" s="72">
        <v>0.03</v>
      </c>
      <c r="M215" s="17">
        <f t="shared" si="7"/>
        <v>49.8813</v>
      </c>
      <c r="N215" s="17" t="s">
        <v>92</v>
      </c>
    </row>
    <row r="216" spans="1:14">
      <c r="A216" s="13" t="s">
        <v>476</v>
      </c>
      <c r="B216" s="27" t="s">
        <v>477</v>
      </c>
      <c r="C216" s="29" t="s">
        <v>2</v>
      </c>
      <c r="D216" s="16" t="s">
        <v>13</v>
      </c>
      <c r="E216" s="17">
        <v>771.33</v>
      </c>
      <c r="F216" s="84" t="s">
        <v>90</v>
      </c>
      <c r="G216" s="35" t="s">
        <v>91</v>
      </c>
      <c r="H216" s="36">
        <v>10</v>
      </c>
      <c r="I216" s="17">
        <v>74.81901</v>
      </c>
      <c r="J216" s="17">
        <f>I216+'2019年固定资产折旧表'!J217</f>
        <v>748.1901</v>
      </c>
      <c r="K216" s="17">
        <f t="shared" si="6"/>
        <v>23.1398999999998</v>
      </c>
      <c r="L216" s="72">
        <v>0.03</v>
      </c>
      <c r="M216" s="17">
        <f t="shared" si="7"/>
        <v>23.1399</v>
      </c>
      <c r="N216" s="17" t="s">
        <v>92</v>
      </c>
    </row>
    <row r="217" spans="1:14">
      <c r="A217" s="13" t="s">
        <v>478</v>
      </c>
      <c r="B217" s="27" t="s">
        <v>479</v>
      </c>
      <c r="C217" s="29" t="s">
        <v>2</v>
      </c>
      <c r="D217" s="16" t="s">
        <v>13</v>
      </c>
      <c r="E217" s="17">
        <v>293.42</v>
      </c>
      <c r="F217" s="84" t="s">
        <v>90</v>
      </c>
      <c r="G217" s="35" t="s">
        <v>91</v>
      </c>
      <c r="H217" s="36">
        <v>10</v>
      </c>
      <c r="I217" s="17">
        <v>28.46174</v>
      </c>
      <c r="J217" s="17">
        <f>I217+'2019年固定资产折旧表'!J218</f>
        <v>284.6174</v>
      </c>
      <c r="K217" s="17">
        <f t="shared" si="6"/>
        <v>8.80259999999998</v>
      </c>
      <c r="L217" s="72">
        <v>0.03</v>
      </c>
      <c r="M217" s="17">
        <f t="shared" si="7"/>
        <v>8.8026</v>
      </c>
      <c r="N217" s="17" t="s">
        <v>92</v>
      </c>
    </row>
    <row r="218" spans="1:14">
      <c r="A218" s="13" t="s">
        <v>480</v>
      </c>
      <c r="B218" s="27" t="s">
        <v>481</v>
      </c>
      <c r="C218" s="29" t="s">
        <v>2</v>
      </c>
      <c r="D218" s="16" t="s">
        <v>13</v>
      </c>
      <c r="E218" s="17">
        <v>87.78</v>
      </c>
      <c r="F218" s="84" t="s">
        <v>90</v>
      </c>
      <c r="G218" s="35" t="s">
        <v>91</v>
      </c>
      <c r="H218" s="36">
        <v>10</v>
      </c>
      <c r="I218" s="17">
        <v>8.51466</v>
      </c>
      <c r="J218" s="17">
        <f>I218+'2019年固定资产折旧表'!J219</f>
        <v>85.1466</v>
      </c>
      <c r="K218" s="17">
        <f t="shared" si="6"/>
        <v>2.63340000000002</v>
      </c>
      <c r="L218" s="72">
        <v>0.03</v>
      </c>
      <c r="M218" s="17">
        <f t="shared" si="7"/>
        <v>2.6334</v>
      </c>
      <c r="N218" s="17" t="s">
        <v>92</v>
      </c>
    </row>
    <row r="219" spans="1:14">
      <c r="A219" s="13" t="s">
        <v>482</v>
      </c>
      <c r="B219" s="27" t="s">
        <v>352</v>
      </c>
      <c r="C219" s="29" t="s">
        <v>2</v>
      </c>
      <c r="D219" s="16" t="s">
        <v>13</v>
      </c>
      <c r="E219" s="17">
        <v>3408.88</v>
      </c>
      <c r="F219" s="84" t="s">
        <v>90</v>
      </c>
      <c r="G219" s="35" t="s">
        <v>91</v>
      </c>
      <c r="H219" s="36">
        <v>10</v>
      </c>
      <c r="I219" s="17">
        <v>330.66136</v>
      </c>
      <c r="J219" s="17">
        <f>I219+'2019年固定资产折旧表'!J220</f>
        <v>3306.6136</v>
      </c>
      <c r="K219" s="17">
        <f t="shared" si="6"/>
        <v>102.2664</v>
      </c>
      <c r="L219" s="72">
        <v>0.03</v>
      </c>
      <c r="M219" s="17">
        <f t="shared" si="7"/>
        <v>102.2664</v>
      </c>
      <c r="N219" s="17" t="s">
        <v>92</v>
      </c>
    </row>
    <row r="220" spans="1:14">
      <c r="A220" s="13" t="s">
        <v>483</v>
      </c>
      <c r="B220" s="27" t="s">
        <v>484</v>
      </c>
      <c r="C220" s="29" t="s">
        <v>2</v>
      </c>
      <c r="D220" s="16" t="s">
        <v>13</v>
      </c>
      <c r="E220" s="17">
        <v>1310.62</v>
      </c>
      <c r="F220" s="84" t="s">
        <v>90</v>
      </c>
      <c r="G220" s="35" t="s">
        <v>91</v>
      </c>
      <c r="H220" s="36">
        <v>10</v>
      </c>
      <c r="I220" s="17">
        <v>127.13014</v>
      </c>
      <c r="J220" s="17">
        <f>I220+'2019年固定资产折旧表'!J221</f>
        <v>1271.3014</v>
      </c>
      <c r="K220" s="17">
        <f t="shared" si="6"/>
        <v>39.3186000000001</v>
      </c>
      <c r="L220" s="72">
        <v>0.03</v>
      </c>
      <c r="M220" s="17">
        <f t="shared" si="7"/>
        <v>39.3186</v>
      </c>
      <c r="N220" s="17" t="s">
        <v>92</v>
      </c>
    </row>
    <row r="221" spans="1:14">
      <c r="A221" s="13" t="s">
        <v>485</v>
      </c>
      <c r="B221" s="27" t="s">
        <v>486</v>
      </c>
      <c r="C221" s="29" t="s">
        <v>2</v>
      </c>
      <c r="D221" s="16" t="s">
        <v>13</v>
      </c>
      <c r="E221" s="17">
        <v>1695.91</v>
      </c>
      <c r="F221" s="84" t="s">
        <v>90</v>
      </c>
      <c r="G221" s="35" t="s">
        <v>91</v>
      </c>
      <c r="H221" s="36">
        <v>10</v>
      </c>
      <c r="I221" s="17">
        <v>164.50327</v>
      </c>
      <c r="J221" s="17">
        <f>I221+'2019年固定资产折旧表'!J222</f>
        <v>1645.0327</v>
      </c>
      <c r="K221" s="17">
        <f t="shared" si="6"/>
        <v>50.8773000000003</v>
      </c>
      <c r="L221" s="72">
        <v>0.03</v>
      </c>
      <c r="M221" s="17">
        <f t="shared" si="7"/>
        <v>50.8773</v>
      </c>
      <c r="N221" s="17" t="s">
        <v>92</v>
      </c>
    </row>
    <row r="222" spans="1:14">
      <c r="A222" s="13" t="s">
        <v>487</v>
      </c>
      <c r="B222" s="27" t="s">
        <v>488</v>
      </c>
      <c r="C222" s="29" t="s">
        <v>2</v>
      </c>
      <c r="D222" s="16" t="s">
        <v>13</v>
      </c>
      <c r="E222" s="17">
        <v>1448.64</v>
      </c>
      <c r="F222" s="84" t="s">
        <v>90</v>
      </c>
      <c r="G222" s="35" t="s">
        <v>91</v>
      </c>
      <c r="H222" s="36">
        <v>10</v>
      </c>
      <c r="I222" s="17">
        <v>140.51808</v>
      </c>
      <c r="J222" s="17">
        <f>I222+'2019年固定资产折旧表'!J223</f>
        <v>1405.1808</v>
      </c>
      <c r="K222" s="17">
        <f t="shared" si="6"/>
        <v>43.4592</v>
      </c>
      <c r="L222" s="72">
        <v>0.03</v>
      </c>
      <c r="M222" s="17">
        <f t="shared" si="7"/>
        <v>43.4592</v>
      </c>
      <c r="N222" s="17" t="s">
        <v>92</v>
      </c>
    </row>
    <row r="223" spans="1:14">
      <c r="A223" s="13" t="s">
        <v>489</v>
      </c>
      <c r="B223" s="27" t="s">
        <v>490</v>
      </c>
      <c r="C223" s="29" t="s">
        <v>2</v>
      </c>
      <c r="D223" s="16" t="s">
        <v>13</v>
      </c>
      <c r="E223" s="17">
        <v>2110.98</v>
      </c>
      <c r="F223" s="84" t="s">
        <v>90</v>
      </c>
      <c r="G223" s="35" t="s">
        <v>91</v>
      </c>
      <c r="H223" s="36">
        <v>10</v>
      </c>
      <c r="I223" s="17">
        <v>204.76506</v>
      </c>
      <c r="J223" s="17">
        <f>I223+'2019年固定资产折旧表'!J224</f>
        <v>2047.6506</v>
      </c>
      <c r="K223" s="17">
        <f t="shared" si="6"/>
        <v>63.3294000000001</v>
      </c>
      <c r="L223" s="72">
        <v>0.03</v>
      </c>
      <c r="M223" s="17">
        <f t="shared" si="7"/>
        <v>63.3294</v>
      </c>
      <c r="N223" s="17" t="s">
        <v>92</v>
      </c>
    </row>
    <row r="224" spans="1:14">
      <c r="A224" s="13" t="s">
        <v>491</v>
      </c>
      <c r="B224" s="27" t="s">
        <v>492</v>
      </c>
      <c r="C224" s="29" t="s">
        <v>2</v>
      </c>
      <c r="D224" s="16" t="s">
        <v>13</v>
      </c>
      <c r="E224" s="17">
        <v>1298.6</v>
      </c>
      <c r="F224" s="84" t="s">
        <v>90</v>
      </c>
      <c r="G224" s="35" t="s">
        <v>91</v>
      </c>
      <c r="H224" s="36">
        <v>10</v>
      </c>
      <c r="I224" s="17">
        <v>125.9642</v>
      </c>
      <c r="J224" s="17">
        <f>I224+'2019年固定资产折旧表'!J225</f>
        <v>1259.642</v>
      </c>
      <c r="K224" s="17">
        <f t="shared" si="6"/>
        <v>38.9580000000003</v>
      </c>
      <c r="L224" s="72">
        <v>0.03</v>
      </c>
      <c r="M224" s="17">
        <f t="shared" si="7"/>
        <v>38.958</v>
      </c>
      <c r="N224" s="17" t="s">
        <v>92</v>
      </c>
    </row>
    <row r="225" spans="1:14">
      <c r="A225" s="13" t="s">
        <v>493</v>
      </c>
      <c r="B225" s="27" t="s">
        <v>494</v>
      </c>
      <c r="C225" s="29" t="s">
        <v>2</v>
      </c>
      <c r="D225" s="16" t="s">
        <v>13</v>
      </c>
      <c r="E225" s="17">
        <v>1138.92</v>
      </c>
      <c r="F225" s="84" t="s">
        <v>90</v>
      </c>
      <c r="G225" s="35" t="s">
        <v>91</v>
      </c>
      <c r="H225" s="36">
        <v>10</v>
      </c>
      <c r="I225" s="17">
        <v>110.47524</v>
      </c>
      <c r="J225" s="17">
        <f>I225+'2019年固定资产折旧表'!J226</f>
        <v>1104.7524</v>
      </c>
      <c r="K225" s="17">
        <f t="shared" si="6"/>
        <v>34.1676</v>
      </c>
      <c r="L225" s="72">
        <v>0.03</v>
      </c>
      <c r="M225" s="17">
        <f t="shared" si="7"/>
        <v>34.1676</v>
      </c>
      <c r="N225" s="17" t="s">
        <v>92</v>
      </c>
    </row>
    <row r="226" spans="1:14">
      <c r="A226" s="13" t="s">
        <v>495</v>
      </c>
      <c r="B226" s="27" t="s">
        <v>496</v>
      </c>
      <c r="C226" s="29" t="s">
        <v>2</v>
      </c>
      <c r="D226" s="16" t="s">
        <v>13</v>
      </c>
      <c r="E226" s="17">
        <v>1014.54</v>
      </c>
      <c r="F226" s="84" t="s">
        <v>90</v>
      </c>
      <c r="G226" s="35" t="s">
        <v>91</v>
      </c>
      <c r="H226" s="36">
        <v>10</v>
      </c>
      <c r="I226" s="17">
        <v>98.41038</v>
      </c>
      <c r="J226" s="17">
        <f>I226+'2019年固定资产折旧表'!J227</f>
        <v>984.1038</v>
      </c>
      <c r="K226" s="17">
        <f t="shared" si="6"/>
        <v>30.4361999999999</v>
      </c>
      <c r="L226" s="72">
        <v>0.03</v>
      </c>
      <c r="M226" s="17">
        <f t="shared" si="7"/>
        <v>30.4362</v>
      </c>
      <c r="N226" s="17" t="s">
        <v>92</v>
      </c>
    </row>
    <row r="227" spans="1:14">
      <c r="A227" s="13" t="s">
        <v>497</v>
      </c>
      <c r="B227" s="27" t="s">
        <v>498</v>
      </c>
      <c r="C227" s="29" t="s">
        <v>2</v>
      </c>
      <c r="D227" s="16" t="s">
        <v>13</v>
      </c>
      <c r="E227" s="17">
        <v>338.18</v>
      </c>
      <c r="F227" s="84" t="s">
        <v>90</v>
      </c>
      <c r="G227" s="35" t="s">
        <v>91</v>
      </c>
      <c r="H227" s="36">
        <v>10</v>
      </c>
      <c r="I227" s="17">
        <v>32.80346</v>
      </c>
      <c r="J227" s="17">
        <f>I227+'2019年固定资产折旧表'!J228</f>
        <v>328.0346</v>
      </c>
      <c r="K227" s="17">
        <f t="shared" si="6"/>
        <v>10.1454000000001</v>
      </c>
      <c r="L227" s="72">
        <v>0.03</v>
      </c>
      <c r="M227" s="17">
        <f t="shared" si="7"/>
        <v>10.1454</v>
      </c>
      <c r="N227" s="17" t="s">
        <v>92</v>
      </c>
    </row>
    <row r="228" spans="1:14">
      <c r="A228" s="13" t="s">
        <v>499</v>
      </c>
      <c r="B228" s="27" t="s">
        <v>500</v>
      </c>
      <c r="C228" s="29" t="s">
        <v>2</v>
      </c>
      <c r="D228" s="16" t="s">
        <v>13</v>
      </c>
      <c r="E228" s="17">
        <v>244.89</v>
      </c>
      <c r="F228" s="84" t="s">
        <v>90</v>
      </c>
      <c r="G228" s="35" t="s">
        <v>91</v>
      </c>
      <c r="H228" s="36">
        <v>10</v>
      </c>
      <c r="I228" s="17">
        <v>23.75433</v>
      </c>
      <c r="J228" s="17">
        <f>I228+'2019年固定资产折旧表'!J229</f>
        <v>237.5433</v>
      </c>
      <c r="K228" s="17">
        <f t="shared" si="6"/>
        <v>7.34669999999994</v>
      </c>
      <c r="L228" s="72">
        <v>0.03</v>
      </c>
      <c r="M228" s="17">
        <f t="shared" si="7"/>
        <v>7.3467</v>
      </c>
      <c r="N228" s="17" t="s">
        <v>92</v>
      </c>
    </row>
    <row r="229" spans="1:14">
      <c r="A229" s="13" t="s">
        <v>501</v>
      </c>
      <c r="B229" s="27" t="s">
        <v>502</v>
      </c>
      <c r="C229" s="29" t="s">
        <v>2</v>
      </c>
      <c r="D229" s="16" t="s">
        <v>13</v>
      </c>
      <c r="E229" s="17">
        <v>1074.8</v>
      </c>
      <c r="F229" s="84" t="s">
        <v>90</v>
      </c>
      <c r="G229" s="35" t="s">
        <v>91</v>
      </c>
      <c r="H229" s="36">
        <v>10</v>
      </c>
      <c r="I229" s="17">
        <v>104.2556</v>
      </c>
      <c r="J229" s="17">
        <f>I229+'2019年固定资产折旧表'!J230</f>
        <v>1042.556</v>
      </c>
      <c r="K229" s="17">
        <f t="shared" si="6"/>
        <v>32.2440000000001</v>
      </c>
      <c r="L229" s="72">
        <v>0.03</v>
      </c>
      <c r="M229" s="17">
        <f t="shared" si="7"/>
        <v>32.244</v>
      </c>
      <c r="N229" s="17" t="s">
        <v>92</v>
      </c>
    </row>
    <row r="230" spans="1:14">
      <c r="A230" s="13" t="s">
        <v>503</v>
      </c>
      <c r="B230" s="27" t="s">
        <v>504</v>
      </c>
      <c r="C230" s="29" t="s">
        <v>2</v>
      </c>
      <c r="D230" s="16" t="s">
        <v>13</v>
      </c>
      <c r="E230" s="17">
        <v>268.7</v>
      </c>
      <c r="F230" s="84" t="s">
        <v>90</v>
      </c>
      <c r="G230" s="35" t="s">
        <v>91</v>
      </c>
      <c r="H230" s="36">
        <v>10</v>
      </c>
      <c r="I230" s="17">
        <v>26.0639</v>
      </c>
      <c r="J230" s="17">
        <f>I230+'2019年固定资产折旧表'!J231</f>
        <v>260.639</v>
      </c>
      <c r="K230" s="17">
        <f t="shared" si="6"/>
        <v>8.06100000000004</v>
      </c>
      <c r="L230" s="72">
        <v>0.03</v>
      </c>
      <c r="M230" s="17">
        <f t="shared" si="7"/>
        <v>8.061</v>
      </c>
      <c r="N230" s="17" t="s">
        <v>92</v>
      </c>
    </row>
    <row r="231" spans="1:14">
      <c r="A231" s="13" t="s">
        <v>505</v>
      </c>
      <c r="B231" s="27" t="s">
        <v>355</v>
      </c>
      <c r="C231" s="29" t="s">
        <v>2</v>
      </c>
      <c r="D231" s="16" t="s">
        <v>13</v>
      </c>
      <c r="E231" s="17">
        <v>381.03</v>
      </c>
      <c r="F231" s="84" t="s">
        <v>90</v>
      </c>
      <c r="G231" s="35" t="s">
        <v>91</v>
      </c>
      <c r="H231" s="36">
        <v>10</v>
      </c>
      <c r="I231" s="17">
        <v>36.95991</v>
      </c>
      <c r="J231" s="17">
        <f>I231+'2019年固定资产折旧表'!J232</f>
        <v>369.5991</v>
      </c>
      <c r="K231" s="17">
        <f t="shared" si="6"/>
        <v>11.4309000000001</v>
      </c>
      <c r="L231" s="72">
        <v>0.03</v>
      </c>
      <c r="M231" s="17">
        <f t="shared" si="7"/>
        <v>11.4309</v>
      </c>
      <c r="N231" s="17" t="s">
        <v>92</v>
      </c>
    </row>
    <row r="232" spans="1:14">
      <c r="A232" s="13" t="s">
        <v>506</v>
      </c>
      <c r="B232" s="27" t="s">
        <v>507</v>
      </c>
      <c r="C232" s="29" t="s">
        <v>2</v>
      </c>
      <c r="D232" s="16" t="s">
        <v>13</v>
      </c>
      <c r="E232" s="17">
        <v>220.3</v>
      </c>
      <c r="F232" s="84" t="s">
        <v>90</v>
      </c>
      <c r="G232" s="35" t="s">
        <v>91</v>
      </c>
      <c r="H232" s="36">
        <v>10</v>
      </c>
      <c r="I232" s="17">
        <v>21.3691</v>
      </c>
      <c r="J232" s="17">
        <f>I232+'2019年固定资产折旧表'!J233</f>
        <v>213.691</v>
      </c>
      <c r="K232" s="17">
        <f t="shared" si="6"/>
        <v>6.60900000000001</v>
      </c>
      <c r="L232" s="72">
        <v>0.03</v>
      </c>
      <c r="M232" s="17">
        <f t="shared" si="7"/>
        <v>6.609</v>
      </c>
      <c r="N232" s="17" t="s">
        <v>92</v>
      </c>
    </row>
    <row r="233" spans="1:14">
      <c r="A233" s="13" t="s">
        <v>508</v>
      </c>
      <c r="B233" s="27" t="s">
        <v>509</v>
      </c>
      <c r="C233" s="29" t="s">
        <v>2</v>
      </c>
      <c r="D233" s="16" t="s">
        <v>13</v>
      </c>
      <c r="E233" s="17">
        <v>378.42</v>
      </c>
      <c r="F233" s="84" t="s">
        <v>90</v>
      </c>
      <c r="G233" s="35" t="s">
        <v>91</v>
      </c>
      <c r="H233" s="36">
        <v>10</v>
      </c>
      <c r="I233" s="17">
        <v>36.70674</v>
      </c>
      <c r="J233" s="17">
        <f>I233+'2019年固定资产折旧表'!J234</f>
        <v>367.0674</v>
      </c>
      <c r="K233" s="17">
        <f t="shared" si="6"/>
        <v>11.3525999999999</v>
      </c>
      <c r="L233" s="72">
        <v>0.03</v>
      </c>
      <c r="M233" s="17">
        <f t="shared" si="7"/>
        <v>11.3526</v>
      </c>
      <c r="N233" s="17" t="s">
        <v>92</v>
      </c>
    </row>
    <row r="234" spans="1:14">
      <c r="A234" s="13" t="s">
        <v>510</v>
      </c>
      <c r="B234" s="27" t="s">
        <v>260</v>
      </c>
      <c r="C234" s="29" t="s">
        <v>2</v>
      </c>
      <c r="D234" s="16" t="s">
        <v>13</v>
      </c>
      <c r="E234" s="17">
        <v>3075.03</v>
      </c>
      <c r="F234" s="84" t="s">
        <v>90</v>
      </c>
      <c r="G234" s="35" t="s">
        <v>91</v>
      </c>
      <c r="H234" s="36">
        <v>10</v>
      </c>
      <c r="I234" s="17">
        <v>298.27791</v>
      </c>
      <c r="J234" s="17">
        <f>I234+'2019年固定资产折旧表'!J235</f>
        <v>2982.7791</v>
      </c>
      <c r="K234" s="17">
        <f t="shared" si="6"/>
        <v>92.2509000000005</v>
      </c>
      <c r="L234" s="72">
        <v>0.03</v>
      </c>
      <c r="M234" s="17">
        <f t="shared" si="7"/>
        <v>92.2509</v>
      </c>
      <c r="N234" s="17" t="s">
        <v>92</v>
      </c>
    </row>
    <row r="235" spans="1:14">
      <c r="A235" s="13" t="s">
        <v>511</v>
      </c>
      <c r="B235" s="27" t="s">
        <v>512</v>
      </c>
      <c r="C235" s="29" t="s">
        <v>2</v>
      </c>
      <c r="D235" s="16" t="s">
        <v>13</v>
      </c>
      <c r="E235" s="17">
        <v>116.65</v>
      </c>
      <c r="F235" s="84" t="s">
        <v>90</v>
      </c>
      <c r="G235" s="35" t="s">
        <v>91</v>
      </c>
      <c r="H235" s="36">
        <v>10</v>
      </c>
      <c r="I235" s="17">
        <v>11.31505</v>
      </c>
      <c r="J235" s="17">
        <f>I235+'2019年固定资产折旧表'!J236</f>
        <v>113.1505</v>
      </c>
      <c r="K235" s="17">
        <f t="shared" si="6"/>
        <v>3.4995</v>
      </c>
      <c r="L235" s="72">
        <v>0.03</v>
      </c>
      <c r="M235" s="17">
        <f t="shared" si="7"/>
        <v>3.4995</v>
      </c>
      <c r="N235" s="17" t="s">
        <v>92</v>
      </c>
    </row>
    <row r="236" spans="1:14">
      <c r="A236" s="13" t="s">
        <v>513</v>
      </c>
      <c r="B236" s="27" t="s">
        <v>56</v>
      </c>
      <c r="C236" s="29" t="s">
        <v>2</v>
      </c>
      <c r="D236" s="16" t="s">
        <v>56</v>
      </c>
      <c r="E236" s="17">
        <v>464426.82</v>
      </c>
      <c r="F236" s="84" t="s">
        <v>90</v>
      </c>
      <c r="G236" s="35" t="s">
        <v>91</v>
      </c>
      <c r="H236" s="36">
        <v>10</v>
      </c>
      <c r="I236" s="17">
        <v>45049.40154</v>
      </c>
      <c r="J236" s="17">
        <f>I236+'2019年固定资产折旧表'!J237</f>
        <v>450494.0154</v>
      </c>
      <c r="K236" s="17">
        <f t="shared" si="6"/>
        <v>13932.8046</v>
      </c>
      <c r="L236" s="72">
        <v>0.03</v>
      </c>
      <c r="M236" s="17">
        <f t="shared" si="7"/>
        <v>13932.8046</v>
      </c>
      <c r="N236" s="17" t="s">
        <v>92</v>
      </c>
    </row>
    <row r="237" spans="1:14">
      <c r="A237" s="13" t="s">
        <v>514</v>
      </c>
      <c r="B237" s="27" t="s">
        <v>515</v>
      </c>
      <c r="C237" s="29" t="s">
        <v>2</v>
      </c>
      <c r="D237" s="16" t="s">
        <v>56</v>
      </c>
      <c r="E237" s="17">
        <v>142940.11</v>
      </c>
      <c r="F237" s="84" t="s">
        <v>90</v>
      </c>
      <c r="G237" s="35" t="s">
        <v>91</v>
      </c>
      <c r="H237" s="36">
        <v>10</v>
      </c>
      <c r="I237" s="17">
        <v>13865.19067</v>
      </c>
      <c r="J237" s="17">
        <f>I237+'2019年固定资产折旧表'!J238</f>
        <v>138651.9067</v>
      </c>
      <c r="K237" s="17">
        <f t="shared" si="6"/>
        <v>4288.20329999999</v>
      </c>
      <c r="L237" s="72">
        <v>0.03</v>
      </c>
      <c r="M237" s="17">
        <f t="shared" si="7"/>
        <v>4288.2033</v>
      </c>
      <c r="N237" s="17" t="s">
        <v>92</v>
      </c>
    </row>
    <row r="238" spans="1:14">
      <c r="A238" s="13" t="s">
        <v>516</v>
      </c>
      <c r="B238" s="27" t="s">
        <v>517</v>
      </c>
      <c r="C238" s="29" t="s">
        <v>2</v>
      </c>
      <c r="D238" s="16" t="s">
        <v>56</v>
      </c>
      <c r="E238" s="17">
        <v>142940.11</v>
      </c>
      <c r="F238" s="84" t="s">
        <v>90</v>
      </c>
      <c r="G238" s="35" t="s">
        <v>91</v>
      </c>
      <c r="H238" s="36">
        <v>10</v>
      </c>
      <c r="I238" s="17">
        <v>13865.19067</v>
      </c>
      <c r="J238" s="17">
        <f>I238+'2019年固定资产折旧表'!J239</f>
        <v>138651.9067</v>
      </c>
      <c r="K238" s="17">
        <f t="shared" si="6"/>
        <v>4288.20329999999</v>
      </c>
      <c r="L238" s="72">
        <v>0.03</v>
      </c>
      <c r="M238" s="17">
        <f t="shared" si="7"/>
        <v>4288.2033</v>
      </c>
      <c r="N238" s="17" t="s">
        <v>92</v>
      </c>
    </row>
    <row r="239" spans="1:14">
      <c r="A239" s="13" t="s">
        <v>518</v>
      </c>
      <c r="B239" s="27" t="s">
        <v>519</v>
      </c>
      <c r="C239" s="29" t="s">
        <v>2</v>
      </c>
      <c r="D239" s="16" t="s">
        <v>56</v>
      </c>
      <c r="E239" s="17">
        <v>16530.62</v>
      </c>
      <c r="F239" s="84" t="s">
        <v>90</v>
      </c>
      <c r="G239" s="35" t="s">
        <v>91</v>
      </c>
      <c r="H239" s="36">
        <v>10</v>
      </c>
      <c r="I239" s="17">
        <v>1603.47014</v>
      </c>
      <c r="J239" s="17">
        <f>I239+'2019年固定资产折旧表'!J240</f>
        <v>16034.7014</v>
      </c>
      <c r="K239" s="17">
        <f t="shared" si="6"/>
        <v>495.918600000001</v>
      </c>
      <c r="L239" s="72">
        <v>0.03</v>
      </c>
      <c r="M239" s="17">
        <f t="shared" si="7"/>
        <v>495.9186</v>
      </c>
      <c r="N239" s="17" t="s">
        <v>92</v>
      </c>
    </row>
    <row r="240" spans="1:14">
      <c r="A240" s="13" t="s">
        <v>520</v>
      </c>
      <c r="B240" s="27" t="s">
        <v>521</v>
      </c>
      <c r="C240" s="29" t="s">
        <v>2</v>
      </c>
      <c r="D240" s="16" t="s">
        <v>56</v>
      </c>
      <c r="E240" s="17">
        <v>76078.76</v>
      </c>
      <c r="F240" s="84" t="s">
        <v>90</v>
      </c>
      <c r="G240" s="35" t="s">
        <v>91</v>
      </c>
      <c r="H240" s="36">
        <v>10</v>
      </c>
      <c r="I240" s="17">
        <v>7379.63972</v>
      </c>
      <c r="J240" s="17">
        <f>I240+'2019年固定资产折旧表'!J241</f>
        <v>73796.3972</v>
      </c>
      <c r="K240" s="17">
        <f t="shared" si="6"/>
        <v>2282.36279999999</v>
      </c>
      <c r="L240" s="72">
        <v>0.03</v>
      </c>
      <c r="M240" s="17">
        <f t="shared" si="7"/>
        <v>2282.3628</v>
      </c>
      <c r="N240" s="17" t="s">
        <v>92</v>
      </c>
    </row>
    <row r="241" spans="1:14">
      <c r="A241" s="13" t="s">
        <v>522</v>
      </c>
      <c r="B241" s="27" t="s">
        <v>523</v>
      </c>
      <c r="C241" s="29" t="s">
        <v>2</v>
      </c>
      <c r="D241" s="16" t="s">
        <v>56</v>
      </c>
      <c r="E241" s="17">
        <v>123602.82</v>
      </c>
      <c r="F241" s="84" t="s">
        <v>90</v>
      </c>
      <c r="G241" s="35" t="s">
        <v>91</v>
      </c>
      <c r="H241" s="36">
        <v>10</v>
      </c>
      <c r="I241" s="17">
        <v>11989.47354</v>
      </c>
      <c r="J241" s="17">
        <f>I241+'2019年固定资产折旧表'!J242</f>
        <v>119894.7354</v>
      </c>
      <c r="K241" s="17">
        <f t="shared" si="6"/>
        <v>3708.08459999997</v>
      </c>
      <c r="L241" s="72">
        <v>0.03</v>
      </c>
      <c r="M241" s="17">
        <f t="shared" si="7"/>
        <v>3708.0846</v>
      </c>
      <c r="N241" s="17" t="s">
        <v>92</v>
      </c>
    </row>
    <row r="242" spans="1:14">
      <c r="A242" s="13" t="s">
        <v>524</v>
      </c>
      <c r="B242" s="27" t="s">
        <v>525</v>
      </c>
      <c r="C242" s="29" t="s">
        <v>2</v>
      </c>
      <c r="D242" s="16" t="s">
        <v>56</v>
      </c>
      <c r="E242" s="17">
        <v>80007.7</v>
      </c>
      <c r="F242" s="84" t="s">
        <v>90</v>
      </c>
      <c r="G242" s="35" t="s">
        <v>91</v>
      </c>
      <c r="H242" s="36">
        <v>10</v>
      </c>
      <c r="I242" s="17">
        <v>7760.7469</v>
      </c>
      <c r="J242" s="17">
        <f>I242+'2019年固定资产折旧表'!J243</f>
        <v>77607.469</v>
      </c>
      <c r="K242" s="17">
        <f t="shared" si="6"/>
        <v>2400.231</v>
      </c>
      <c r="L242" s="72">
        <v>0.03</v>
      </c>
      <c r="M242" s="17">
        <f t="shared" si="7"/>
        <v>2400.231</v>
      </c>
      <c r="N242" s="17" t="s">
        <v>92</v>
      </c>
    </row>
    <row r="243" spans="1:14">
      <c r="A243" s="13" t="s">
        <v>526</v>
      </c>
      <c r="B243" s="27" t="s">
        <v>527</v>
      </c>
      <c r="C243" s="29" t="s">
        <v>2</v>
      </c>
      <c r="D243" s="16" t="s">
        <v>56</v>
      </c>
      <c r="E243" s="17">
        <v>8876.63</v>
      </c>
      <c r="F243" s="84" t="s">
        <v>90</v>
      </c>
      <c r="G243" s="35" t="s">
        <v>91</v>
      </c>
      <c r="H243" s="36">
        <v>10</v>
      </c>
      <c r="I243" s="17">
        <v>861.03311</v>
      </c>
      <c r="J243" s="17">
        <f>I243+'2019年固定资产折旧表'!J244</f>
        <v>8610.3311</v>
      </c>
      <c r="K243" s="17">
        <f t="shared" si="6"/>
        <v>266.298899999998</v>
      </c>
      <c r="L243" s="72">
        <v>0.03</v>
      </c>
      <c r="M243" s="17">
        <f t="shared" si="7"/>
        <v>266.2989</v>
      </c>
      <c r="N243" s="17" t="s">
        <v>92</v>
      </c>
    </row>
    <row r="244" spans="1:14">
      <c r="A244" s="13" t="s">
        <v>528</v>
      </c>
      <c r="B244" s="27" t="s">
        <v>200</v>
      </c>
      <c r="C244" s="29" t="s">
        <v>2</v>
      </c>
      <c r="D244" s="16" t="s">
        <v>56</v>
      </c>
      <c r="E244" s="17">
        <v>14378.7</v>
      </c>
      <c r="F244" s="84" t="s">
        <v>90</v>
      </c>
      <c r="G244" s="35" t="s">
        <v>91</v>
      </c>
      <c r="H244" s="36">
        <v>10</v>
      </c>
      <c r="I244" s="17">
        <v>1394.7339</v>
      </c>
      <c r="J244" s="17">
        <f>I244+'2019年固定资产折旧表'!J245</f>
        <v>13947.339</v>
      </c>
      <c r="K244" s="17">
        <f t="shared" si="6"/>
        <v>431.361000000004</v>
      </c>
      <c r="L244" s="72">
        <v>0.03</v>
      </c>
      <c r="M244" s="17">
        <f t="shared" si="7"/>
        <v>431.361</v>
      </c>
      <c r="N244" s="17" t="s">
        <v>92</v>
      </c>
    </row>
    <row r="245" spans="1:14">
      <c r="A245" s="13" t="s">
        <v>529</v>
      </c>
      <c r="B245" s="27" t="s">
        <v>240</v>
      </c>
      <c r="C245" s="29" t="s">
        <v>2</v>
      </c>
      <c r="D245" s="16" t="s">
        <v>56</v>
      </c>
      <c r="E245" s="17">
        <v>2097.16</v>
      </c>
      <c r="F245" s="84" t="s">
        <v>90</v>
      </c>
      <c r="G245" s="35" t="s">
        <v>91</v>
      </c>
      <c r="H245" s="36">
        <v>10</v>
      </c>
      <c r="I245" s="17">
        <v>203.42452</v>
      </c>
      <c r="J245" s="17">
        <f>I245+'2019年固定资产折旧表'!J246</f>
        <v>2034.2452</v>
      </c>
      <c r="K245" s="17">
        <f t="shared" si="6"/>
        <v>62.9148</v>
      </c>
      <c r="L245" s="72">
        <v>0.03</v>
      </c>
      <c r="M245" s="17">
        <f t="shared" si="7"/>
        <v>62.9148</v>
      </c>
      <c r="N245" s="17" t="s">
        <v>92</v>
      </c>
    </row>
    <row r="246" spans="1:14">
      <c r="A246" s="13" t="s">
        <v>530</v>
      </c>
      <c r="B246" s="27" t="s">
        <v>531</v>
      </c>
      <c r="C246" s="29" t="s">
        <v>2</v>
      </c>
      <c r="D246" s="16" t="s">
        <v>56</v>
      </c>
      <c r="E246" s="17">
        <v>907.64</v>
      </c>
      <c r="F246" s="84" t="s">
        <v>90</v>
      </c>
      <c r="G246" s="35" t="s">
        <v>91</v>
      </c>
      <c r="H246" s="36">
        <v>10</v>
      </c>
      <c r="I246" s="17">
        <v>88.04108</v>
      </c>
      <c r="J246" s="17">
        <f>I246+'2019年固定资产折旧表'!J247</f>
        <v>880.4108</v>
      </c>
      <c r="K246" s="17">
        <f t="shared" si="6"/>
        <v>27.2292000000001</v>
      </c>
      <c r="L246" s="72">
        <v>0.03</v>
      </c>
      <c r="M246" s="17">
        <f t="shared" si="7"/>
        <v>27.2292</v>
      </c>
      <c r="N246" s="17" t="s">
        <v>92</v>
      </c>
    </row>
    <row r="247" spans="1:14">
      <c r="A247" s="13" t="s">
        <v>532</v>
      </c>
      <c r="B247" s="27" t="s">
        <v>533</v>
      </c>
      <c r="C247" s="29" t="s">
        <v>2</v>
      </c>
      <c r="D247" s="16" t="s">
        <v>56</v>
      </c>
      <c r="E247" s="17">
        <v>370.9</v>
      </c>
      <c r="F247" s="84" t="s">
        <v>90</v>
      </c>
      <c r="G247" s="35" t="s">
        <v>91</v>
      </c>
      <c r="H247" s="36">
        <v>10</v>
      </c>
      <c r="I247" s="17">
        <v>35.9773</v>
      </c>
      <c r="J247" s="17">
        <f>I247+'2019年固定资产折旧表'!J248</f>
        <v>359.773</v>
      </c>
      <c r="K247" s="17">
        <f t="shared" si="6"/>
        <v>11.127</v>
      </c>
      <c r="L247" s="72">
        <v>0.03</v>
      </c>
      <c r="M247" s="17">
        <f t="shared" si="7"/>
        <v>11.127</v>
      </c>
      <c r="N247" s="17" t="s">
        <v>92</v>
      </c>
    </row>
    <row r="248" spans="1:14">
      <c r="A248" s="13" t="s">
        <v>534</v>
      </c>
      <c r="B248" s="27" t="s">
        <v>535</v>
      </c>
      <c r="C248" s="29" t="s">
        <v>2</v>
      </c>
      <c r="D248" s="16" t="s">
        <v>56</v>
      </c>
      <c r="E248" s="17">
        <v>142.88</v>
      </c>
      <c r="F248" s="84" t="s">
        <v>90</v>
      </c>
      <c r="G248" s="35" t="s">
        <v>91</v>
      </c>
      <c r="H248" s="36">
        <v>10</v>
      </c>
      <c r="I248" s="17">
        <v>13.85936</v>
      </c>
      <c r="J248" s="17">
        <f>I248+'2019年固定资产折旧表'!J249</f>
        <v>138.5936</v>
      </c>
      <c r="K248" s="17">
        <f t="shared" si="6"/>
        <v>4.28640000000001</v>
      </c>
      <c r="L248" s="72">
        <v>0.03</v>
      </c>
      <c r="M248" s="17">
        <f t="shared" si="7"/>
        <v>4.2864</v>
      </c>
      <c r="N248" s="17" t="s">
        <v>92</v>
      </c>
    </row>
    <row r="249" spans="1:14">
      <c r="A249" s="13" t="s">
        <v>536</v>
      </c>
      <c r="B249" s="27" t="s">
        <v>340</v>
      </c>
      <c r="C249" s="29" t="s">
        <v>2</v>
      </c>
      <c r="D249" s="16" t="s">
        <v>56</v>
      </c>
      <c r="E249" s="17">
        <v>2539.68</v>
      </c>
      <c r="F249" s="84" t="s">
        <v>90</v>
      </c>
      <c r="G249" s="35" t="s">
        <v>91</v>
      </c>
      <c r="H249" s="36">
        <v>10</v>
      </c>
      <c r="I249" s="17">
        <v>246.34896</v>
      </c>
      <c r="J249" s="17">
        <f>I249+'2019年固定资产折旧表'!J250</f>
        <v>2463.4896</v>
      </c>
      <c r="K249" s="17">
        <f t="shared" si="6"/>
        <v>76.1904000000004</v>
      </c>
      <c r="L249" s="72">
        <v>0.03</v>
      </c>
      <c r="M249" s="17">
        <f t="shared" si="7"/>
        <v>76.1904</v>
      </c>
      <c r="N249" s="17" t="s">
        <v>92</v>
      </c>
    </row>
    <row r="250" spans="1:14">
      <c r="A250" s="13" t="s">
        <v>537</v>
      </c>
      <c r="B250" s="27" t="s">
        <v>538</v>
      </c>
      <c r="C250" s="29" t="s">
        <v>2</v>
      </c>
      <c r="D250" s="16" t="s">
        <v>56</v>
      </c>
      <c r="E250" s="17">
        <v>1778.14</v>
      </c>
      <c r="F250" s="84" t="s">
        <v>90</v>
      </c>
      <c r="G250" s="35" t="s">
        <v>91</v>
      </c>
      <c r="H250" s="36">
        <v>10</v>
      </c>
      <c r="I250" s="17">
        <v>172.47958</v>
      </c>
      <c r="J250" s="17">
        <f>I250+'2019年固定资产折旧表'!J251</f>
        <v>1724.7958</v>
      </c>
      <c r="K250" s="17">
        <f t="shared" si="6"/>
        <v>53.3442000000002</v>
      </c>
      <c r="L250" s="72">
        <v>0.03</v>
      </c>
      <c r="M250" s="17">
        <f t="shared" si="7"/>
        <v>53.3442</v>
      </c>
      <c r="N250" s="17" t="s">
        <v>92</v>
      </c>
    </row>
    <row r="251" spans="1:14">
      <c r="A251" s="13" t="s">
        <v>539</v>
      </c>
      <c r="B251" s="27" t="s">
        <v>315</v>
      </c>
      <c r="C251" s="29" t="s">
        <v>2</v>
      </c>
      <c r="D251" s="16" t="s">
        <v>56</v>
      </c>
      <c r="E251" s="17">
        <v>4768.47</v>
      </c>
      <c r="F251" s="84" t="s">
        <v>90</v>
      </c>
      <c r="G251" s="35" t="s">
        <v>91</v>
      </c>
      <c r="H251" s="36">
        <v>10</v>
      </c>
      <c r="I251" s="17">
        <v>462.54159</v>
      </c>
      <c r="J251" s="17">
        <f>I251+'2019年固定资产折旧表'!J252</f>
        <v>4625.4159</v>
      </c>
      <c r="K251" s="17">
        <f t="shared" si="6"/>
        <v>143.054100000001</v>
      </c>
      <c r="L251" s="72">
        <v>0.03</v>
      </c>
      <c r="M251" s="17">
        <f t="shared" si="7"/>
        <v>143.0541</v>
      </c>
      <c r="N251" s="17" t="s">
        <v>92</v>
      </c>
    </row>
    <row r="252" spans="1:14">
      <c r="A252" s="13" t="s">
        <v>540</v>
      </c>
      <c r="B252" s="27" t="s">
        <v>479</v>
      </c>
      <c r="C252" s="29" t="s">
        <v>2</v>
      </c>
      <c r="D252" s="16" t="s">
        <v>56</v>
      </c>
      <c r="E252" s="17">
        <v>513.49</v>
      </c>
      <c r="F252" s="84" t="s">
        <v>90</v>
      </c>
      <c r="G252" s="35" t="s">
        <v>91</v>
      </c>
      <c r="H252" s="36">
        <v>10</v>
      </c>
      <c r="I252" s="17">
        <v>49.80853</v>
      </c>
      <c r="J252" s="17">
        <f>I252+'2019年固定资产折旧表'!J253</f>
        <v>498.0853</v>
      </c>
      <c r="K252" s="17">
        <f t="shared" si="6"/>
        <v>15.4046999999999</v>
      </c>
      <c r="L252" s="72">
        <v>0.03</v>
      </c>
      <c r="M252" s="17">
        <f t="shared" si="7"/>
        <v>15.4047</v>
      </c>
      <c r="N252" s="17" t="s">
        <v>92</v>
      </c>
    </row>
    <row r="253" spans="1:14">
      <c r="A253" s="13" t="s">
        <v>541</v>
      </c>
      <c r="B253" s="27" t="s">
        <v>542</v>
      </c>
      <c r="C253" s="29" t="s">
        <v>2</v>
      </c>
      <c r="D253" s="16" t="s">
        <v>56</v>
      </c>
      <c r="E253" s="17">
        <v>56.85</v>
      </c>
      <c r="F253" s="84" t="s">
        <v>90</v>
      </c>
      <c r="G253" s="35" t="s">
        <v>91</v>
      </c>
      <c r="H253" s="36">
        <v>10</v>
      </c>
      <c r="I253" s="17">
        <v>5.51445</v>
      </c>
      <c r="J253" s="17">
        <f>I253+'2019年固定资产折旧表'!J254</f>
        <v>55.1445</v>
      </c>
      <c r="K253" s="17">
        <f t="shared" si="6"/>
        <v>1.70550000000001</v>
      </c>
      <c r="L253" s="72">
        <v>0.03</v>
      </c>
      <c r="M253" s="17">
        <f t="shared" si="7"/>
        <v>1.7055</v>
      </c>
      <c r="N253" s="17" t="s">
        <v>92</v>
      </c>
    </row>
    <row r="254" spans="1:14">
      <c r="A254" s="13" t="s">
        <v>543</v>
      </c>
      <c r="B254" s="27" t="s">
        <v>544</v>
      </c>
      <c r="C254" s="29" t="s">
        <v>2</v>
      </c>
      <c r="D254" s="16" t="s">
        <v>56</v>
      </c>
      <c r="E254" s="17">
        <v>199.57</v>
      </c>
      <c r="F254" s="84" t="s">
        <v>90</v>
      </c>
      <c r="G254" s="35" t="s">
        <v>91</v>
      </c>
      <c r="H254" s="36">
        <v>10</v>
      </c>
      <c r="I254" s="17">
        <v>19.35829</v>
      </c>
      <c r="J254" s="17">
        <f>I254+'2019年固定资产折旧表'!J255</f>
        <v>193.5829</v>
      </c>
      <c r="K254" s="17">
        <f t="shared" si="6"/>
        <v>5.98709999999994</v>
      </c>
      <c r="L254" s="72">
        <v>0.03</v>
      </c>
      <c r="M254" s="17">
        <f t="shared" si="7"/>
        <v>5.9871</v>
      </c>
      <c r="N254" s="17" t="s">
        <v>92</v>
      </c>
    </row>
    <row r="255" spans="1:14">
      <c r="A255" s="13" t="s">
        <v>545</v>
      </c>
      <c r="B255" s="27" t="s">
        <v>512</v>
      </c>
      <c r="C255" s="29" t="s">
        <v>2</v>
      </c>
      <c r="D255" s="16" t="s">
        <v>56</v>
      </c>
      <c r="E255" s="17">
        <v>116.65</v>
      </c>
      <c r="F255" s="84" t="s">
        <v>90</v>
      </c>
      <c r="G255" s="35" t="s">
        <v>91</v>
      </c>
      <c r="H255" s="36">
        <v>10</v>
      </c>
      <c r="I255" s="17">
        <v>11.31505</v>
      </c>
      <c r="J255" s="17">
        <f>I255+'2019年固定资产折旧表'!J256</f>
        <v>113.1505</v>
      </c>
      <c r="K255" s="17">
        <f t="shared" si="6"/>
        <v>3.4995</v>
      </c>
      <c r="L255" s="72">
        <v>0.03</v>
      </c>
      <c r="M255" s="17">
        <f t="shared" si="7"/>
        <v>3.4995</v>
      </c>
      <c r="N255" s="17" t="s">
        <v>92</v>
      </c>
    </row>
    <row r="256" spans="1:14">
      <c r="A256" s="13" t="s">
        <v>546</v>
      </c>
      <c r="B256" s="27" t="s">
        <v>547</v>
      </c>
      <c r="C256" s="29" t="s">
        <v>2</v>
      </c>
      <c r="D256" s="16" t="s">
        <v>56</v>
      </c>
      <c r="E256" s="17">
        <v>482.08</v>
      </c>
      <c r="F256" s="84" t="s">
        <v>90</v>
      </c>
      <c r="G256" s="35" t="s">
        <v>91</v>
      </c>
      <c r="H256" s="36">
        <v>10</v>
      </c>
      <c r="I256" s="17">
        <v>46.76176</v>
      </c>
      <c r="J256" s="17">
        <f>I256+'2019年固定资产折旧表'!J257</f>
        <v>467.6176</v>
      </c>
      <c r="K256" s="17">
        <f t="shared" si="6"/>
        <v>14.4624000000001</v>
      </c>
      <c r="L256" s="72">
        <v>0.03</v>
      </c>
      <c r="M256" s="17">
        <f t="shared" si="7"/>
        <v>14.4624</v>
      </c>
      <c r="N256" s="17" t="s">
        <v>92</v>
      </c>
    </row>
    <row r="257" spans="1:14">
      <c r="A257" s="13" t="s">
        <v>548</v>
      </c>
      <c r="B257" s="27" t="s">
        <v>214</v>
      </c>
      <c r="C257" s="29" t="s">
        <v>2</v>
      </c>
      <c r="D257" s="16" t="s">
        <v>56</v>
      </c>
      <c r="E257" s="17">
        <v>90.62</v>
      </c>
      <c r="F257" s="84" t="s">
        <v>90</v>
      </c>
      <c r="G257" s="35" t="s">
        <v>91</v>
      </c>
      <c r="H257" s="36">
        <v>10</v>
      </c>
      <c r="I257" s="17">
        <v>8.79014</v>
      </c>
      <c r="J257" s="17">
        <f>I257+'2019年固定资产折旧表'!J258</f>
        <v>87.9014</v>
      </c>
      <c r="K257" s="17">
        <f t="shared" si="6"/>
        <v>2.71860000000002</v>
      </c>
      <c r="L257" s="72">
        <v>0.03</v>
      </c>
      <c r="M257" s="17">
        <f t="shared" si="7"/>
        <v>2.7186</v>
      </c>
      <c r="N257" s="17" t="s">
        <v>92</v>
      </c>
    </row>
    <row r="258" spans="1:14">
      <c r="A258" s="13" t="s">
        <v>549</v>
      </c>
      <c r="B258" s="27" t="s">
        <v>550</v>
      </c>
      <c r="C258" s="29" t="s">
        <v>2</v>
      </c>
      <c r="D258" s="16" t="s">
        <v>56</v>
      </c>
      <c r="E258" s="17">
        <v>197.19</v>
      </c>
      <c r="F258" s="84" t="s">
        <v>90</v>
      </c>
      <c r="G258" s="35" t="s">
        <v>91</v>
      </c>
      <c r="H258" s="36">
        <v>10</v>
      </c>
      <c r="I258" s="17">
        <v>19.12743</v>
      </c>
      <c r="J258" s="17">
        <f>I258+'2019年固定资产折旧表'!J259</f>
        <v>191.2743</v>
      </c>
      <c r="K258" s="17">
        <f t="shared" si="6"/>
        <v>5.91570000000002</v>
      </c>
      <c r="L258" s="72">
        <v>0.03</v>
      </c>
      <c r="M258" s="17">
        <f t="shared" si="7"/>
        <v>5.9157</v>
      </c>
      <c r="N258" s="17" t="s">
        <v>92</v>
      </c>
    </row>
    <row r="259" spans="1:14">
      <c r="A259" s="13" t="s">
        <v>551</v>
      </c>
      <c r="B259" s="27" t="s">
        <v>552</v>
      </c>
      <c r="C259" s="29" t="s">
        <v>2</v>
      </c>
      <c r="D259" s="16" t="s">
        <v>56</v>
      </c>
      <c r="E259" s="17">
        <v>93.59</v>
      </c>
      <c r="F259" s="84" t="s">
        <v>90</v>
      </c>
      <c r="G259" s="35" t="s">
        <v>91</v>
      </c>
      <c r="H259" s="36">
        <v>10</v>
      </c>
      <c r="I259" s="17">
        <v>9.07823</v>
      </c>
      <c r="J259" s="17">
        <f>I259+'2019年固定资产折旧表'!J260</f>
        <v>90.7823</v>
      </c>
      <c r="K259" s="17">
        <f t="shared" si="6"/>
        <v>2.80769999999998</v>
      </c>
      <c r="L259" s="72">
        <v>0.03</v>
      </c>
      <c r="M259" s="17">
        <f t="shared" si="7"/>
        <v>2.8077</v>
      </c>
      <c r="N259" s="17" t="s">
        <v>92</v>
      </c>
    </row>
    <row r="260" spans="1:14">
      <c r="A260" s="13" t="s">
        <v>553</v>
      </c>
      <c r="B260" s="27" t="s">
        <v>554</v>
      </c>
      <c r="C260" s="29" t="s">
        <v>2</v>
      </c>
      <c r="D260" s="16" t="s">
        <v>56</v>
      </c>
      <c r="E260" s="17">
        <v>167.04</v>
      </c>
      <c r="F260" s="84" t="s">
        <v>90</v>
      </c>
      <c r="G260" s="35" t="s">
        <v>91</v>
      </c>
      <c r="H260" s="36">
        <v>10</v>
      </c>
      <c r="I260" s="17">
        <v>16.20288</v>
      </c>
      <c r="J260" s="17">
        <f>I260+'2019年固定资产折旧表'!J261</f>
        <v>162.0288</v>
      </c>
      <c r="K260" s="17">
        <f t="shared" ref="K260:K323" si="8">E260-J260</f>
        <v>5.0112</v>
      </c>
      <c r="L260" s="72">
        <v>0.03</v>
      </c>
      <c r="M260" s="17">
        <f t="shared" ref="M260:M323" si="9">E260*L260</f>
        <v>5.0112</v>
      </c>
      <c r="N260" s="17" t="s">
        <v>92</v>
      </c>
    </row>
    <row r="261" spans="1:14">
      <c r="A261" s="13" t="s">
        <v>555</v>
      </c>
      <c r="B261" s="27" t="s">
        <v>556</v>
      </c>
      <c r="C261" s="29" t="s">
        <v>2</v>
      </c>
      <c r="D261" s="16" t="s">
        <v>56</v>
      </c>
      <c r="E261" s="17">
        <v>555.66</v>
      </c>
      <c r="F261" s="84" t="s">
        <v>90</v>
      </c>
      <c r="G261" s="35" t="s">
        <v>91</v>
      </c>
      <c r="H261" s="36">
        <v>10</v>
      </c>
      <c r="I261" s="17">
        <v>53.89902</v>
      </c>
      <c r="J261" s="17">
        <f>I261+'2019年固定资产折旧表'!J262</f>
        <v>538.9902</v>
      </c>
      <c r="K261" s="17">
        <f t="shared" si="8"/>
        <v>16.6698</v>
      </c>
      <c r="L261" s="72">
        <v>0.03</v>
      </c>
      <c r="M261" s="17">
        <f t="shared" si="9"/>
        <v>16.6698</v>
      </c>
      <c r="N261" s="17" t="s">
        <v>92</v>
      </c>
    </row>
    <row r="262" spans="1:14">
      <c r="A262" s="13" t="s">
        <v>557</v>
      </c>
      <c r="B262" s="27" t="s">
        <v>558</v>
      </c>
      <c r="C262" s="29" t="s">
        <v>2</v>
      </c>
      <c r="D262" s="16" t="s">
        <v>56</v>
      </c>
      <c r="E262" s="17">
        <v>156.6</v>
      </c>
      <c r="F262" s="84" t="s">
        <v>90</v>
      </c>
      <c r="G262" s="35" t="s">
        <v>91</v>
      </c>
      <c r="H262" s="36">
        <v>10</v>
      </c>
      <c r="I262" s="17">
        <v>15.1902</v>
      </c>
      <c r="J262" s="17">
        <f>I262+'2019年固定资产折旧表'!J263</f>
        <v>151.902</v>
      </c>
      <c r="K262" s="17">
        <f t="shared" si="8"/>
        <v>4.69799999999998</v>
      </c>
      <c r="L262" s="72">
        <v>0.03</v>
      </c>
      <c r="M262" s="17">
        <f t="shared" si="9"/>
        <v>4.698</v>
      </c>
      <c r="N262" s="17" t="s">
        <v>92</v>
      </c>
    </row>
    <row r="263" spans="1:14">
      <c r="A263" s="13" t="s">
        <v>559</v>
      </c>
      <c r="B263" s="27" t="s">
        <v>222</v>
      </c>
      <c r="C263" s="29" t="s">
        <v>2</v>
      </c>
      <c r="D263" s="16" t="s">
        <v>56</v>
      </c>
      <c r="E263" s="17">
        <v>52.53</v>
      </c>
      <c r="F263" s="84" t="s">
        <v>90</v>
      </c>
      <c r="G263" s="35" t="s">
        <v>91</v>
      </c>
      <c r="H263" s="36">
        <v>10</v>
      </c>
      <c r="I263" s="17">
        <v>5.09541</v>
      </c>
      <c r="J263" s="17">
        <f>I263+'2019年固定资产折旧表'!J264</f>
        <v>50.9541</v>
      </c>
      <c r="K263" s="17">
        <f t="shared" si="8"/>
        <v>1.5759</v>
      </c>
      <c r="L263" s="72">
        <v>0.03</v>
      </c>
      <c r="M263" s="17">
        <f t="shared" si="9"/>
        <v>1.5759</v>
      </c>
      <c r="N263" s="17" t="s">
        <v>92</v>
      </c>
    </row>
    <row r="264" spans="1:14">
      <c r="A264" s="13" t="s">
        <v>560</v>
      </c>
      <c r="B264" s="27" t="s">
        <v>224</v>
      </c>
      <c r="C264" s="29" t="s">
        <v>2</v>
      </c>
      <c r="D264" s="16" t="s">
        <v>56</v>
      </c>
      <c r="E264" s="17">
        <v>150.48</v>
      </c>
      <c r="F264" s="84" t="s">
        <v>90</v>
      </c>
      <c r="G264" s="35" t="s">
        <v>91</v>
      </c>
      <c r="H264" s="36">
        <v>10</v>
      </c>
      <c r="I264" s="17">
        <v>14.59656</v>
      </c>
      <c r="J264" s="17">
        <f>I264+'2019年固定资产折旧表'!J265</f>
        <v>145.9656</v>
      </c>
      <c r="K264" s="17">
        <f t="shared" si="8"/>
        <v>4.51439999999997</v>
      </c>
      <c r="L264" s="72">
        <v>0.03</v>
      </c>
      <c r="M264" s="17">
        <f t="shared" si="9"/>
        <v>4.5144</v>
      </c>
      <c r="N264" s="17" t="s">
        <v>92</v>
      </c>
    </row>
    <row r="265" spans="1:14">
      <c r="A265" s="13" t="s">
        <v>561</v>
      </c>
      <c r="B265" s="27" t="s">
        <v>562</v>
      </c>
      <c r="C265" s="29" t="s">
        <v>2</v>
      </c>
      <c r="D265" s="16" t="s">
        <v>56</v>
      </c>
      <c r="E265" s="17">
        <v>301.5</v>
      </c>
      <c r="F265" s="84" t="s">
        <v>90</v>
      </c>
      <c r="G265" s="35" t="s">
        <v>91</v>
      </c>
      <c r="H265" s="36">
        <v>10</v>
      </c>
      <c r="I265" s="17">
        <v>29.2455</v>
      </c>
      <c r="J265" s="17">
        <f>I265+'2019年固定资产折旧表'!J266</f>
        <v>292.455</v>
      </c>
      <c r="K265" s="17">
        <f t="shared" si="8"/>
        <v>9.04500000000002</v>
      </c>
      <c r="L265" s="72">
        <v>0.03</v>
      </c>
      <c r="M265" s="17">
        <f t="shared" si="9"/>
        <v>9.045</v>
      </c>
      <c r="N265" s="17" t="s">
        <v>92</v>
      </c>
    </row>
    <row r="266" spans="1:14">
      <c r="A266" s="13" t="s">
        <v>563</v>
      </c>
      <c r="B266" s="27" t="s">
        <v>564</v>
      </c>
      <c r="C266" s="29" t="s">
        <v>2</v>
      </c>
      <c r="D266" s="16" t="s">
        <v>56</v>
      </c>
      <c r="E266" s="17">
        <v>106.28</v>
      </c>
      <c r="F266" s="84" t="s">
        <v>90</v>
      </c>
      <c r="G266" s="35" t="s">
        <v>91</v>
      </c>
      <c r="H266" s="36">
        <v>10</v>
      </c>
      <c r="I266" s="17">
        <v>10.30916</v>
      </c>
      <c r="J266" s="17">
        <f>I266+'2019年固定资产折旧表'!J267</f>
        <v>103.0916</v>
      </c>
      <c r="K266" s="17">
        <f t="shared" si="8"/>
        <v>3.18839999999997</v>
      </c>
      <c r="L266" s="72">
        <v>0.03</v>
      </c>
      <c r="M266" s="17">
        <f t="shared" si="9"/>
        <v>3.1884</v>
      </c>
      <c r="N266" s="17" t="s">
        <v>92</v>
      </c>
    </row>
    <row r="267" spans="1:14">
      <c r="A267" s="13" t="s">
        <v>565</v>
      </c>
      <c r="B267" s="27" t="s">
        <v>234</v>
      </c>
      <c r="C267" s="29" t="s">
        <v>2</v>
      </c>
      <c r="D267" s="16" t="s">
        <v>56</v>
      </c>
      <c r="E267" s="17">
        <v>363.79</v>
      </c>
      <c r="F267" s="84" t="s">
        <v>90</v>
      </c>
      <c r="G267" s="35" t="s">
        <v>91</v>
      </c>
      <c r="H267" s="36">
        <v>10</v>
      </c>
      <c r="I267" s="17">
        <v>35.28763</v>
      </c>
      <c r="J267" s="17">
        <f>I267+'2019年固定资产折旧表'!J268</f>
        <v>352.8763</v>
      </c>
      <c r="K267" s="17">
        <f t="shared" si="8"/>
        <v>10.9137000000001</v>
      </c>
      <c r="L267" s="72">
        <v>0.03</v>
      </c>
      <c r="M267" s="17">
        <f t="shared" si="9"/>
        <v>10.9137</v>
      </c>
      <c r="N267" s="17" t="s">
        <v>92</v>
      </c>
    </row>
    <row r="268" spans="1:14">
      <c r="A268" s="13" t="s">
        <v>566</v>
      </c>
      <c r="B268" s="27" t="s">
        <v>567</v>
      </c>
      <c r="C268" s="29" t="s">
        <v>2</v>
      </c>
      <c r="D268" s="16" t="s">
        <v>56</v>
      </c>
      <c r="E268" s="17">
        <v>199.05</v>
      </c>
      <c r="F268" s="84" t="s">
        <v>90</v>
      </c>
      <c r="G268" s="35" t="s">
        <v>91</v>
      </c>
      <c r="H268" s="36">
        <v>10</v>
      </c>
      <c r="I268" s="17">
        <v>19.30785</v>
      </c>
      <c r="J268" s="17">
        <f>I268+'2019年固定资产折旧表'!J269</f>
        <v>193.0785</v>
      </c>
      <c r="K268" s="17">
        <f t="shared" si="8"/>
        <v>5.97149999999999</v>
      </c>
      <c r="L268" s="72">
        <v>0.03</v>
      </c>
      <c r="M268" s="17">
        <f t="shared" si="9"/>
        <v>5.9715</v>
      </c>
      <c r="N268" s="17" t="s">
        <v>92</v>
      </c>
    </row>
    <row r="269" spans="1:14">
      <c r="A269" s="13" t="s">
        <v>568</v>
      </c>
      <c r="B269" s="27" t="s">
        <v>569</v>
      </c>
      <c r="C269" s="29" t="s">
        <v>2</v>
      </c>
      <c r="D269" s="16" t="s">
        <v>56</v>
      </c>
      <c r="E269" s="17">
        <v>132.39</v>
      </c>
      <c r="F269" s="84" t="s">
        <v>90</v>
      </c>
      <c r="G269" s="35" t="s">
        <v>91</v>
      </c>
      <c r="H269" s="36">
        <v>10</v>
      </c>
      <c r="I269" s="17">
        <v>12.84183</v>
      </c>
      <c r="J269" s="17">
        <f>I269+'2019年固定资产折旧表'!J270</f>
        <v>128.4183</v>
      </c>
      <c r="K269" s="17">
        <f t="shared" si="8"/>
        <v>3.9717</v>
      </c>
      <c r="L269" s="72">
        <v>0.03</v>
      </c>
      <c r="M269" s="17">
        <f t="shared" si="9"/>
        <v>3.9717</v>
      </c>
      <c r="N269" s="17" t="s">
        <v>92</v>
      </c>
    </row>
    <row r="270" spans="1:14">
      <c r="A270" s="13" t="s">
        <v>570</v>
      </c>
      <c r="B270" s="27" t="s">
        <v>236</v>
      </c>
      <c r="C270" s="29" t="s">
        <v>2</v>
      </c>
      <c r="D270" s="16" t="s">
        <v>56</v>
      </c>
      <c r="E270" s="17">
        <v>30.73</v>
      </c>
      <c r="F270" s="84" t="s">
        <v>90</v>
      </c>
      <c r="G270" s="35" t="s">
        <v>91</v>
      </c>
      <c r="H270" s="36">
        <v>10</v>
      </c>
      <c r="I270" s="17">
        <v>2.98081</v>
      </c>
      <c r="J270" s="17">
        <f>I270+'2019年固定资产折旧表'!J271</f>
        <v>29.8081</v>
      </c>
      <c r="K270" s="17">
        <f t="shared" si="8"/>
        <v>0.921900000000004</v>
      </c>
      <c r="L270" s="72">
        <v>0.03</v>
      </c>
      <c r="M270" s="17">
        <f t="shared" si="9"/>
        <v>0.9219</v>
      </c>
      <c r="N270" s="17" t="s">
        <v>92</v>
      </c>
    </row>
    <row r="271" spans="1:14">
      <c r="A271" s="13" t="s">
        <v>571</v>
      </c>
      <c r="B271" s="27" t="s">
        <v>238</v>
      </c>
      <c r="C271" s="29" t="s">
        <v>2</v>
      </c>
      <c r="D271" s="16" t="s">
        <v>56</v>
      </c>
      <c r="E271" s="17">
        <v>65.62</v>
      </c>
      <c r="F271" s="84" t="s">
        <v>90</v>
      </c>
      <c r="G271" s="35" t="s">
        <v>91</v>
      </c>
      <c r="H271" s="36">
        <v>10</v>
      </c>
      <c r="I271" s="17">
        <v>6.36514</v>
      </c>
      <c r="J271" s="17">
        <f>I271+'2019年固定资产折旧表'!J272</f>
        <v>63.6514</v>
      </c>
      <c r="K271" s="17">
        <f t="shared" si="8"/>
        <v>1.96860000000001</v>
      </c>
      <c r="L271" s="72">
        <v>0.03</v>
      </c>
      <c r="M271" s="17">
        <f t="shared" si="9"/>
        <v>1.9686</v>
      </c>
      <c r="N271" s="17" t="s">
        <v>92</v>
      </c>
    </row>
    <row r="272" spans="1:14">
      <c r="A272" s="13" t="s">
        <v>572</v>
      </c>
      <c r="B272" s="27" t="s">
        <v>258</v>
      </c>
      <c r="C272" s="29" t="s">
        <v>2</v>
      </c>
      <c r="D272" s="16" t="s">
        <v>56</v>
      </c>
      <c r="E272" s="17">
        <v>137.48</v>
      </c>
      <c r="F272" s="84" t="s">
        <v>90</v>
      </c>
      <c r="G272" s="35" t="s">
        <v>91</v>
      </c>
      <c r="H272" s="36">
        <v>10</v>
      </c>
      <c r="I272" s="17">
        <v>13.33556</v>
      </c>
      <c r="J272" s="17">
        <f>I272+'2019年固定资产折旧表'!J273</f>
        <v>133.3556</v>
      </c>
      <c r="K272" s="17">
        <f t="shared" si="8"/>
        <v>4.12440000000001</v>
      </c>
      <c r="L272" s="72">
        <v>0.03</v>
      </c>
      <c r="M272" s="17">
        <f t="shared" si="9"/>
        <v>4.1244</v>
      </c>
      <c r="N272" s="17" t="s">
        <v>92</v>
      </c>
    </row>
    <row r="273" spans="1:14">
      <c r="A273" s="13" t="s">
        <v>573</v>
      </c>
      <c r="B273" s="27" t="s">
        <v>260</v>
      </c>
      <c r="C273" s="29" t="s">
        <v>2</v>
      </c>
      <c r="D273" s="16" t="s">
        <v>56</v>
      </c>
      <c r="E273" s="17">
        <v>1953.6</v>
      </c>
      <c r="F273" s="84" t="s">
        <v>90</v>
      </c>
      <c r="G273" s="35" t="s">
        <v>91</v>
      </c>
      <c r="H273" s="36">
        <v>10</v>
      </c>
      <c r="I273" s="17">
        <v>189.4992</v>
      </c>
      <c r="J273" s="17">
        <f>I273+'2019年固定资产折旧表'!J274</f>
        <v>1894.992</v>
      </c>
      <c r="K273" s="17">
        <f t="shared" si="8"/>
        <v>58.6079999999999</v>
      </c>
      <c r="L273" s="72">
        <v>0.03</v>
      </c>
      <c r="M273" s="17">
        <f t="shared" si="9"/>
        <v>58.608</v>
      </c>
      <c r="N273" s="17" t="s">
        <v>92</v>
      </c>
    </row>
    <row r="274" spans="1:14">
      <c r="A274" s="13" t="s">
        <v>574</v>
      </c>
      <c r="B274" s="27" t="s">
        <v>262</v>
      </c>
      <c r="C274" s="29" t="s">
        <v>2</v>
      </c>
      <c r="D274" s="16" t="s">
        <v>56</v>
      </c>
      <c r="E274" s="17">
        <v>844.05</v>
      </c>
      <c r="F274" s="84" t="s">
        <v>90</v>
      </c>
      <c r="G274" s="35" t="s">
        <v>91</v>
      </c>
      <c r="H274" s="36">
        <v>10</v>
      </c>
      <c r="I274" s="17">
        <v>81.87285</v>
      </c>
      <c r="J274" s="17">
        <f>I274+'2019年固定资产折旧表'!J275</f>
        <v>818.7285</v>
      </c>
      <c r="K274" s="17">
        <f t="shared" si="8"/>
        <v>25.3215</v>
      </c>
      <c r="L274" s="72">
        <v>0.03</v>
      </c>
      <c r="M274" s="17">
        <f t="shared" si="9"/>
        <v>25.3215</v>
      </c>
      <c r="N274" s="17" t="s">
        <v>92</v>
      </c>
    </row>
    <row r="275" spans="1:14">
      <c r="A275" s="13" t="s">
        <v>575</v>
      </c>
      <c r="B275" s="27" t="s">
        <v>576</v>
      </c>
      <c r="C275" s="29" t="s">
        <v>2</v>
      </c>
      <c r="D275" s="16" t="s">
        <v>58</v>
      </c>
      <c r="E275" s="17">
        <v>11214.72</v>
      </c>
      <c r="F275" s="84" t="s">
        <v>90</v>
      </c>
      <c r="G275" s="35" t="s">
        <v>91</v>
      </c>
      <c r="H275" s="36">
        <v>10</v>
      </c>
      <c r="I275" s="17">
        <v>1087.82784</v>
      </c>
      <c r="J275" s="17">
        <f>I275+'2019年固定资产折旧表'!J276</f>
        <v>10878.2784</v>
      </c>
      <c r="K275" s="17">
        <f t="shared" si="8"/>
        <v>336.4416</v>
      </c>
      <c r="L275" s="72">
        <v>0.03</v>
      </c>
      <c r="M275" s="17">
        <f t="shared" si="9"/>
        <v>336.4416</v>
      </c>
      <c r="N275" s="17" t="s">
        <v>92</v>
      </c>
    </row>
    <row r="276" spans="1:14">
      <c r="A276" s="13" t="s">
        <v>577</v>
      </c>
      <c r="B276" s="27" t="s">
        <v>578</v>
      </c>
      <c r="C276" s="29" t="s">
        <v>2</v>
      </c>
      <c r="D276" s="16" t="s">
        <v>58</v>
      </c>
      <c r="E276" s="17">
        <v>2707.2</v>
      </c>
      <c r="F276" s="84" t="s">
        <v>90</v>
      </c>
      <c r="G276" s="35" t="s">
        <v>91</v>
      </c>
      <c r="H276" s="36">
        <v>10</v>
      </c>
      <c r="I276" s="17">
        <v>262.5984</v>
      </c>
      <c r="J276" s="17">
        <f>I276+'2019年固定资产折旧表'!J277</f>
        <v>2625.984</v>
      </c>
      <c r="K276" s="17">
        <f t="shared" si="8"/>
        <v>81.2160000000003</v>
      </c>
      <c r="L276" s="72">
        <v>0.03</v>
      </c>
      <c r="M276" s="17">
        <f t="shared" si="9"/>
        <v>81.216</v>
      </c>
      <c r="N276" s="17" t="s">
        <v>92</v>
      </c>
    </row>
    <row r="277" spans="1:14">
      <c r="A277" s="13" t="s">
        <v>579</v>
      </c>
      <c r="B277" s="27" t="s">
        <v>580</v>
      </c>
      <c r="C277" s="29" t="s">
        <v>2</v>
      </c>
      <c r="D277" s="16" t="s">
        <v>58</v>
      </c>
      <c r="E277" s="17">
        <v>16699.82</v>
      </c>
      <c r="F277" s="84" t="s">
        <v>90</v>
      </c>
      <c r="G277" s="35" t="s">
        <v>91</v>
      </c>
      <c r="H277" s="36">
        <v>10</v>
      </c>
      <c r="I277" s="17">
        <v>1619.88254</v>
      </c>
      <c r="J277" s="17">
        <f>I277+'2019年固定资产折旧表'!J278</f>
        <v>16198.8254</v>
      </c>
      <c r="K277" s="17">
        <f t="shared" si="8"/>
        <v>500.994599999998</v>
      </c>
      <c r="L277" s="72">
        <v>0.03</v>
      </c>
      <c r="M277" s="17">
        <f t="shared" si="9"/>
        <v>500.9946</v>
      </c>
      <c r="N277" s="17" t="s">
        <v>92</v>
      </c>
    </row>
    <row r="278" spans="1:14">
      <c r="A278" s="13" t="s">
        <v>581</v>
      </c>
      <c r="B278" s="27" t="s">
        <v>147</v>
      </c>
      <c r="C278" s="29" t="s">
        <v>2</v>
      </c>
      <c r="D278" s="16" t="s">
        <v>58</v>
      </c>
      <c r="E278" s="17">
        <v>5299.04</v>
      </c>
      <c r="F278" s="84" t="s">
        <v>90</v>
      </c>
      <c r="G278" s="35" t="s">
        <v>91</v>
      </c>
      <c r="H278" s="36">
        <v>10</v>
      </c>
      <c r="I278" s="17">
        <v>514.00688</v>
      </c>
      <c r="J278" s="17">
        <f>I278+'2019年固定资产折旧表'!J279</f>
        <v>5140.0688</v>
      </c>
      <c r="K278" s="17">
        <f t="shared" si="8"/>
        <v>158.9712</v>
      </c>
      <c r="L278" s="72">
        <v>0.03</v>
      </c>
      <c r="M278" s="17">
        <f t="shared" si="9"/>
        <v>158.9712</v>
      </c>
      <c r="N278" s="17" t="s">
        <v>92</v>
      </c>
    </row>
    <row r="279" spans="1:14">
      <c r="A279" s="13" t="s">
        <v>582</v>
      </c>
      <c r="B279" s="27" t="s">
        <v>200</v>
      </c>
      <c r="C279" s="29" t="s">
        <v>2</v>
      </c>
      <c r="D279" s="16" t="s">
        <v>58</v>
      </c>
      <c r="E279" s="17">
        <v>12623.96</v>
      </c>
      <c r="F279" s="84" t="s">
        <v>90</v>
      </c>
      <c r="G279" s="35" t="s">
        <v>91</v>
      </c>
      <c r="H279" s="36">
        <v>10</v>
      </c>
      <c r="I279" s="17">
        <v>1224.52412</v>
      </c>
      <c r="J279" s="17">
        <f>I279+'2019年固定资产折旧表'!J280</f>
        <v>12245.2412</v>
      </c>
      <c r="K279" s="17">
        <f t="shared" si="8"/>
        <v>378.718800000001</v>
      </c>
      <c r="L279" s="72">
        <v>0.03</v>
      </c>
      <c r="M279" s="17">
        <f t="shared" si="9"/>
        <v>378.7188</v>
      </c>
      <c r="N279" s="17" t="s">
        <v>92</v>
      </c>
    </row>
    <row r="280" spans="1:14">
      <c r="A280" s="13" t="s">
        <v>583</v>
      </c>
      <c r="B280" s="27" t="s">
        <v>584</v>
      </c>
      <c r="C280" s="29" t="s">
        <v>2</v>
      </c>
      <c r="D280" s="16" t="s">
        <v>58</v>
      </c>
      <c r="E280" s="17">
        <v>6042.17</v>
      </c>
      <c r="F280" s="84" t="s">
        <v>90</v>
      </c>
      <c r="G280" s="35" t="s">
        <v>91</v>
      </c>
      <c r="H280" s="36">
        <v>10</v>
      </c>
      <c r="I280" s="17">
        <v>586.09049</v>
      </c>
      <c r="J280" s="17">
        <f>I280+'2019年固定资产折旧表'!J281</f>
        <v>5860.9049</v>
      </c>
      <c r="K280" s="17">
        <f t="shared" si="8"/>
        <v>181.265100000002</v>
      </c>
      <c r="L280" s="72">
        <v>0.03</v>
      </c>
      <c r="M280" s="17">
        <f t="shared" si="9"/>
        <v>181.2651</v>
      </c>
      <c r="N280" s="17" t="s">
        <v>92</v>
      </c>
    </row>
    <row r="281" spans="1:14">
      <c r="A281" s="13" t="s">
        <v>585</v>
      </c>
      <c r="B281" s="27" t="s">
        <v>586</v>
      </c>
      <c r="C281" s="29" t="s">
        <v>2</v>
      </c>
      <c r="D281" s="16" t="s">
        <v>58</v>
      </c>
      <c r="E281" s="17">
        <v>856.06</v>
      </c>
      <c r="F281" s="84" t="s">
        <v>90</v>
      </c>
      <c r="G281" s="35" t="s">
        <v>91</v>
      </c>
      <c r="H281" s="36">
        <v>10</v>
      </c>
      <c r="I281" s="17">
        <v>83.03782</v>
      </c>
      <c r="J281" s="17">
        <f>I281+'2019年固定资产折旧表'!J282</f>
        <v>830.3782</v>
      </c>
      <c r="K281" s="17">
        <f t="shared" si="8"/>
        <v>25.6818000000001</v>
      </c>
      <c r="L281" s="72">
        <v>0.03</v>
      </c>
      <c r="M281" s="17">
        <f t="shared" si="9"/>
        <v>25.6818</v>
      </c>
      <c r="N281" s="17" t="s">
        <v>92</v>
      </c>
    </row>
    <row r="282" spans="1:14">
      <c r="A282" s="13" t="s">
        <v>587</v>
      </c>
      <c r="B282" s="27" t="s">
        <v>588</v>
      </c>
      <c r="C282" s="29" t="s">
        <v>2</v>
      </c>
      <c r="D282" s="16" t="s">
        <v>58</v>
      </c>
      <c r="E282" s="17">
        <v>36961.68</v>
      </c>
      <c r="F282" s="84" t="s">
        <v>90</v>
      </c>
      <c r="G282" s="35" t="s">
        <v>91</v>
      </c>
      <c r="H282" s="36">
        <v>10</v>
      </c>
      <c r="I282" s="17">
        <v>3585.28296</v>
      </c>
      <c r="J282" s="17">
        <f>I282+'2019年固定资产折旧表'!J283</f>
        <v>35852.8296</v>
      </c>
      <c r="K282" s="17">
        <f t="shared" si="8"/>
        <v>1108.8504</v>
      </c>
      <c r="L282" s="72">
        <v>0.03</v>
      </c>
      <c r="M282" s="17">
        <f t="shared" si="9"/>
        <v>1108.8504</v>
      </c>
      <c r="N282" s="17" t="s">
        <v>92</v>
      </c>
    </row>
    <row r="283" spans="1:14">
      <c r="A283" s="13" t="s">
        <v>589</v>
      </c>
      <c r="B283" s="27" t="s">
        <v>590</v>
      </c>
      <c r="C283" s="29" t="s">
        <v>2</v>
      </c>
      <c r="D283" s="16" t="s">
        <v>59</v>
      </c>
      <c r="E283" s="17">
        <v>7594.82</v>
      </c>
      <c r="F283" s="84" t="s">
        <v>90</v>
      </c>
      <c r="G283" s="35" t="s">
        <v>91</v>
      </c>
      <c r="H283" s="36">
        <v>10</v>
      </c>
      <c r="I283" s="17">
        <v>736.69754</v>
      </c>
      <c r="J283" s="17">
        <f>I283+'2019年固定资产折旧表'!J284</f>
        <v>7366.9754</v>
      </c>
      <c r="K283" s="17">
        <f t="shared" si="8"/>
        <v>227.8446</v>
      </c>
      <c r="L283" s="72">
        <v>0.03</v>
      </c>
      <c r="M283" s="17">
        <f t="shared" si="9"/>
        <v>227.8446</v>
      </c>
      <c r="N283" s="17" t="s">
        <v>92</v>
      </c>
    </row>
    <row r="284" spans="1:14">
      <c r="A284" s="13" t="s">
        <v>591</v>
      </c>
      <c r="B284" s="27" t="s">
        <v>340</v>
      </c>
      <c r="C284" s="29" t="s">
        <v>2</v>
      </c>
      <c r="D284" s="16" t="s">
        <v>59</v>
      </c>
      <c r="E284" s="17">
        <v>1823.36</v>
      </c>
      <c r="F284" s="84" t="s">
        <v>90</v>
      </c>
      <c r="G284" s="35" t="s">
        <v>91</v>
      </c>
      <c r="H284" s="36">
        <v>10</v>
      </c>
      <c r="I284" s="17">
        <v>176.86592</v>
      </c>
      <c r="J284" s="17">
        <f>I284+'2019年固定资产折旧表'!J285</f>
        <v>1768.6592</v>
      </c>
      <c r="K284" s="17">
        <f t="shared" si="8"/>
        <v>54.7008000000001</v>
      </c>
      <c r="L284" s="72">
        <v>0.03</v>
      </c>
      <c r="M284" s="17">
        <f t="shared" si="9"/>
        <v>54.7008</v>
      </c>
      <c r="N284" s="17" t="s">
        <v>92</v>
      </c>
    </row>
    <row r="285" spans="1:14">
      <c r="A285" s="13" t="s">
        <v>592</v>
      </c>
      <c r="B285" s="27" t="s">
        <v>355</v>
      </c>
      <c r="C285" s="29" t="s">
        <v>2</v>
      </c>
      <c r="D285" s="16" t="s">
        <v>59</v>
      </c>
      <c r="E285" s="17">
        <v>254.04</v>
      </c>
      <c r="F285" s="84" t="s">
        <v>90</v>
      </c>
      <c r="G285" s="35" t="s">
        <v>91</v>
      </c>
      <c r="H285" s="36">
        <v>10</v>
      </c>
      <c r="I285" s="17">
        <v>24.64188</v>
      </c>
      <c r="J285" s="17">
        <f>I285+'2019年固定资产折旧表'!J286</f>
        <v>246.4188</v>
      </c>
      <c r="K285" s="17">
        <f t="shared" si="8"/>
        <v>7.62120000000007</v>
      </c>
      <c r="L285" s="72">
        <v>0.03</v>
      </c>
      <c r="M285" s="17">
        <f t="shared" si="9"/>
        <v>7.6212</v>
      </c>
      <c r="N285" s="17" t="s">
        <v>92</v>
      </c>
    </row>
    <row r="286" spans="1:14">
      <c r="A286" s="13" t="s">
        <v>593</v>
      </c>
      <c r="B286" s="27" t="s">
        <v>594</v>
      </c>
      <c r="C286" s="29" t="s">
        <v>2</v>
      </c>
      <c r="D286" s="16" t="s">
        <v>59</v>
      </c>
      <c r="E286" s="17">
        <v>399.1</v>
      </c>
      <c r="F286" s="84" t="s">
        <v>90</v>
      </c>
      <c r="G286" s="35" t="s">
        <v>91</v>
      </c>
      <c r="H286" s="36">
        <v>10</v>
      </c>
      <c r="I286" s="17">
        <v>38.7127</v>
      </c>
      <c r="J286" s="17">
        <f>I286+'2019年固定资产折旧表'!J287</f>
        <v>387.127</v>
      </c>
      <c r="K286" s="17">
        <f t="shared" si="8"/>
        <v>11.9730000000001</v>
      </c>
      <c r="L286" s="72">
        <v>0.03</v>
      </c>
      <c r="M286" s="17">
        <f t="shared" si="9"/>
        <v>11.973</v>
      </c>
      <c r="N286" s="17" t="s">
        <v>92</v>
      </c>
    </row>
    <row r="287" spans="1:14">
      <c r="A287" s="13" t="s">
        <v>595</v>
      </c>
      <c r="B287" s="27" t="s">
        <v>596</v>
      </c>
      <c r="C287" s="29" t="s">
        <v>2</v>
      </c>
      <c r="D287" s="16" t="s">
        <v>59</v>
      </c>
      <c r="E287" s="17">
        <v>6941.13</v>
      </c>
      <c r="F287" s="84" t="s">
        <v>90</v>
      </c>
      <c r="G287" s="35" t="s">
        <v>91</v>
      </c>
      <c r="H287" s="36">
        <v>10</v>
      </c>
      <c r="I287" s="17">
        <v>673.28961</v>
      </c>
      <c r="J287" s="17">
        <f>I287+'2019年固定资产折旧表'!J288</f>
        <v>6732.8961</v>
      </c>
      <c r="K287" s="17">
        <f t="shared" si="8"/>
        <v>208.2339</v>
      </c>
      <c r="L287" s="72">
        <v>0.03</v>
      </c>
      <c r="M287" s="17">
        <f t="shared" si="9"/>
        <v>208.2339</v>
      </c>
      <c r="N287" s="17" t="s">
        <v>92</v>
      </c>
    </row>
    <row r="288" spans="1:14">
      <c r="A288" s="13" t="s">
        <v>597</v>
      </c>
      <c r="B288" s="27" t="s">
        <v>598</v>
      </c>
      <c r="C288" s="29" t="s">
        <v>2</v>
      </c>
      <c r="D288" s="16" t="s">
        <v>59</v>
      </c>
      <c r="E288" s="17">
        <v>1042.84</v>
      </c>
      <c r="F288" s="84" t="s">
        <v>90</v>
      </c>
      <c r="G288" s="35" t="s">
        <v>91</v>
      </c>
      <c r="H288" s="36">
        <v>10</v>
      </c>
      <c r="I288" s="17">
        <v>101.15548</v>
      </c>
      <c r="J288" s="17">
        <f>I288+'2019年固定资产折旧表'!J289</f>
        <v>1011.5548</v>
      </c>
      <c r="K288" s="17">
        <f t="shared" si="8"/>
        <v>31.2852</v>
      </c>
      <c r="L288" s="72">
        <v>0.03</v>
      </c>
      <c r="M288" s="17">
        <f t="shared" si="9"/>
        <v>31.2852</v>
      </c>
      <c r="N288" s="17" t="s">
        <v>92</v>
      </c>
    </row>
    <row r="289" spans="1:14">
      <c r="A289" s="13" t="s">
        <v>599</v>
      </c>
      <c r="B289" s="27" t="s">
        <v>600</v>
      </c>
      <c r="C289" s="29" t="s">
        <v>2</v>
      </c>
      <c r="D289" s="16" t="s">
        <v>59</v>
      </c>
      <c r="E289" s="17">
        <v>3445.86</v>
      </c>
      <c r="F289" s="84" t="s">
        <v>90</v>
      </c>
      <c r="G289" s="35" t="s">
        <v>91</v>
      </c>
      <c r="H289" s="36">
        <v>10</v>
      </c>
      <c r="I289" s="17">
        <v>334.24842</v>
      </c>
      <c r="J289" s="17">
        <f>I289+'2019年固定资产折旧表'!J290</f>
        <v>3342.4842</v>
      </c>
      <c r="K289" s="17">
        <f t="shared" si="8"/>
        <v>103.3758</v>
      </c>
      <c r="L289" s="72">
        <v>0.03</v>
      </c>
      <c r="M289" s="17">
        <f t="shared" si="9"/>
        <v>103.3758</v>
      </c>
      <c r="N289" s="17" t="s">
        <v>92</v>
      </c>
    </row>
    <row r="290" spans="1:14">
      <c r="A290" s="13" t="s">
        <v>601</v>
      </c>
      <c r="B290" s="27" t="s">
        <v>602</v>
      </c>
      <c r="C290" s="29" t="s">
        <v>2</v>
      </c>
      <c r="D290" s="16" t="s">
        <v>59</v>
      </c>
      <c r="E290" s="17">
        <v>6451.59</v>
      </c>
      <c r="F290" s="84" t="s">
        <v>90</v>
      </c>
      <c r="G290" s="35" t="s">
        <v>91</v>
      </c>
      <c r="H290" s="36">
        <v>10</v>
      </c>
      <c r="I290" s="17">
        <v>625.80423</v>
      </c>
      <c r="J290" s="17">
        <f>I290+'2019年固定资产折旧表'!J291</f>
        <v>6258.0423</v>
      </c>
      <c r="K290" s="17">
        <f t="shared" si="8"/>
        <v>193.547700000001</v>
      </c>
      <c r="L290" s="72">
        <v>0.03</v>
      </c>
      <c r="M290" s="17">
        <f t="shared" si="9"/>
        <v>193.5477</v>
      </c>
      <c r="N290" s="17" t="s">
        <v>92</v>
      </c>
    </row>
    <row r="291" spans="1:14">
      <c r="A291" s="13" t="s">
        <v>603</v>
      </c>
      <c r="B291" s="27" t="s">
        <v>604</v>
      </c>
      <c r="C291" s="29" t="s">
        <v>2</v>
      </c>
      <c r="D291" s="16" t="s">
        <v>50</v>
      </c>
      <c r="E291" s="17">
        <v>1102.91</v>
      </c>
      <c r="F291" s="84" t="s">
        <v>90</v>
      </c>
      <c r="G291" s="35" t="s">
        <v>91</v>
      </c>
      <c r="H291" s="36">
        <v>10</v>
      </c>
      <c r="I291" s="17">
        <v>106.98227</v>
      </c>
      <c r="J291" s="17">
        <f>I291+'2019年固定资产折旧表'!J292</f>
        <v>1069.8227</v>
      </c>
      <c r="K291" s="17">
        <f t="shared" si="8"/>
        <v>33.0873000000001</v>
      </c>
      <c r="L291" s="72">
        <v>0.03</v>
      </c>
      <c r="M291" s="17">
        <f t="shared" si="9"/>
        <v>33.0873</v>
      </c>
      <c r="N291" s="17" t="s">
        <v>92</v>
      </c>
    </row>
    <row r="292" spans="1:14">
      <c r="A292" s="13" t="s">
        <v>605</v>
      </c>
      <c r="B292" s="27" t="s">
        <v>606</v>
      </c>
      <c r="C292" s="29" t="s">
        <v>2</v>
      </c>
      <c r="D292" s="16" t="s">
        <v>50</v>
      </c>
      <c r="E292" s="17">
        <v>3247.03</v>
      </c>
      <c r="F292" s="84" t="s">
        <v>90</v>
      </c>
      <c r="G292" s="35" t="s">
        <v>91</v>
      </c>
      <c r="H292" s="36">
        <v>10</v>
      </c>
      <c r="I292" s="17">
        <v>314.96191</v>
      </c>
      <c r="J292" s="17">
        <f>I292+'2019年固定资产折旧表'!J293</f>
        <v>3149.6191</v>
      </c>
      <c r="K292" s="17">
        <f t="shared" si="8"/>
        <v>97.4109000000003</v>
      </c>
      <c r="L292" s="72">
        <v>0.03</v>
      </c>
      <c r="M292" s="17">
        <f t="shared" si="9"/>
        <v>97.4109</v>
      </c>
      <c r="N292" s="17" t="s">
        <v>92</v>
      </c>
    </row>
    <row r="293" spans="1:14">
      <c r="A293" s="13" t="s">
        <v>607</v>
      </c>
      <c r="B293" s="27" t="s">
        <v>119</v>
      </c>
      <c r="C293" s="29" t="s">
        <v>2</v>
      </c>
      <c r="D293" s="16" t="s">
        <v>50</v>
      </c>
      <c r="E293" s="17">
        <v>14839.36</v>
      </c>
      <c r="F293" s="84" t="s">
        <v>90</v>
      </c>
      <c r="G293" s="35" t="s">
        <v>91</v>
      </c>
      <c r="H293" s="36">
        <v>10</v>
      </c>
      <c r="I293" s="17">
        <v>1439.41792</v>
      </c>
      <c r="J293" s="17">
        <f>I293+'2019年固定资产折旧表'!J294</f>
        <v>14394.1792</v>
      </c>
      <c r="K293" s="17">
        <f t="shared" si="8"/>
        <v>445.1808</v>
      </c>
      <c r="L293" s="72">
        <v>0.03</v>
      </c>
      <c r="M293" s="17">
        <f t="shared" si="9"/>
        <v>445.1808</v>
      </c>
      <c r="N293" s="17" t="s">
        <v>92</v>
      </c>
    </row>
    <row r="294" spans="1:14">
      <c r="A294" s="13" t="s">
        <v>608</v>
      </c>
      <c r="B294" s="27" t="s">
        <v>121</v>
      </c>
      <c r="C294" s="29" t="s">
        <v>2</v>
      </c>
      <c r="D294" s="16" t="s">
        <v>50</v>
      </c>
      <c r="E294" s="17">
        <v>66732.48</v>
      </c>
      <c r="F294" s="84" t="s">
        <v>90</v>
      </c>
      <c r="G294" s="35" t="s">
        <v>91</v>
      </c>
      <c r="H294" s="36">
        <v>10</v>
      </c>
      <c r="I294" s="17">
        <v>6473.05056</v>
      </c>
      <c r="J294" s="17">
        <f>I294+'2019年固定资产折旧表'!J295</f>
        <v>64730.5056</v>
      </c>
      <c r="K294" s="17">
        <f t="shared" si="8"/>
        <v>2001.97439999999</v>
      </c>
      <c r="L294" s="72">
        <v>0.03</v>
      </c>
      <c r="M294" s="17">
        <f t="shared" si="9"/>
        <v>2001.9744</v>
      </c>
      <c r="N294" s="17" t="s">
        <v>92</v>
      </c>
    </row>
    <row r="295" spans="1:14">
      <c r="A295" s="13" t="s">
        <v>609</v>
      </c>
      <c r="B295" s="27" t="s">
        <v>123</v>
      </c>
      <c r="C295" s="29" t="s">
        <v>2</v>
      </c>
      <c r="D295" s="16" t="s">
        <v>50</v>
      </c>
      <c r="E295" s="17">
        <v>8576.71</v>
      </c>
      <c r="F295" s="84" t="s">
        <v>90</v>
      </c>
      <c r="G295" s="35" t="s">
        <v>91</v>
      </c>
      <c r="H295" s="36">
        <v>10</v>
      </c>
      <c r="I295" s="17">
        <v>831.94087</v>
      </c>
      <c r="J295" s="17">
        <f>I295+'2019年固定资产折旧表'!J296</f>
        <v>8319.4087</v>
      </c>
      <c r="K295" s="17">
        <f t="shared" si="8"/>
        <v>257.301300000003</v>
      </c>
      <c r="L295" s="72">
        <v>0.03</v>
      </c>
      <c r="M295" s="17">
        <f t="shared" si="9"/>
        <v>257.3013</v>
      </c>
      <c r="N295" s="17" t="s">
        <v>92</v>
      </c>
    </row>
    <row r="296" spans="1:14">
      <c r="A296" s="13" t="s">
        <v>610</v>
      </c>
      <c r="B296" s="27" t="s">
        <v>125</v>
      </c>
      <c r="C296" s="29" t="s">
        <v>2</v>
      </c>
      <c r="D296" s="16" t="s">
        <v>50</v>
      </c>
      <c r="E296" s="17">
        <v>34079.75</v>
      </c>
      <c r="F296" s="84" t="s">
        <v>90</v>
      </c>
      <c r="G296" s="35" t="s">
        <v>91</v>
      </c>
      <c r="H296" s="36">
        <v>10</v>
      </c>
      <c r="I296" s="17">
        <v>3305.73575</v>
      </c>
      <c r="J296" s="17">
        <f>I296+'2019年固定资产折旧表'!J297</f>
        <v>33057.3575</v>
      </c>
      <c r="K296" s="17">
        <f t="shared" si="8"/>
        <v>1022.3925</v>
      </c>
      <c r="L296" s="72">
        <v>0.03</v>
      </c>
      <c r="M296" s="17">
        <f t="shared" si="9"/>
        <v>1022.3925</v>
      </c>
      <c r="N296" s="17" t="s">
        <v>92</v>
      </c>
    </row>
    <row r="297" spans="1:14">
      <c r="A297" s="13" t="s">
        <v>611</v>
      </c>
      <c r="B297" s="27" t="s">
        <v>127</v>
      </c>
      <c r="C297" s="29" t="s">
        <v>2</v>
      </c>
      <c r="D297" s="16" t="s">
        <v>50</v>
      </c>
      <c r="E297" s="17">
        <v>16788.11</v>
      </c>
      <c r="F297" s="84" t="s">
        <v>90</v>
      </c>
      <c r="G297" s="35" t="s">
        <v>91</v>
      </c>
      <c r="H297" s="36">
        <v>10</v>
      </c>
      <c r="I297" s="17">
        <v>1628.44667</v>
      </c>
      <c r="J297" s="17">
        <f>I297+'2019年固定资产折旧表'!J298</f>
        <v>16284.4667</v>
      </c>
      <c r="K297" s="17">
        <f t="shared" si="8"/>
        <v>503.643300000003</v>
      </c>
      <c r="L297" s="72">
        <v>0.03</v>
      </c>
      <c r="M297" s="17">
        <f t="shared" si="9"/>
        <v>503.6433</v>
      </c>
      <c r="N297" s="17" t="s">
        <v>92</v>
      </c>
    </row>
    <row r="298" spans="1:14">
      <c r="A298" s="13" t="s">
        <v>612</v>
      </c>
      <c r="B298" s="27" t="s">
        <v>613</v>
      </c>
      <c r="C298" s="29" t="s">
        <v>2</v>
      </c>
      <c r="D298" s="16" t="s">
        <v>24</v>
      </c>
      <c r="E298" s="17">
        <v>11591.71</v>
      </c>
      <c r="F298" s="84" t="s">
        <v>90</v>
      </c>
      <c r="G298" s="35" t="s">
        <v>91</v>
      </c>
      <c r="H298" s="36">
        <v>10</v>
      </c>
      <c r="I298" s="17">
        <v>1124.39587</v>
      </c>
      <c r="J298" s="17">
        <f>I298+'2019年固定资产折旧表'!J299</f>
        <v>11243.9587</v>
      </c>
      <c r="K298" s="17">
        <f t="shared" si="8"/>
        <v>347.7513</v>
      </c>
      <c r="L298" s="72">
        <v>0.03</v>
      </c>
      <c r="M298" s="17">
        <f t="shared" si="9"/>
        <v>347.7513</v>
      </c>
      <c r="N298" s="17" t="s">
        <v>92</v>
      </c>
    </row>
    <row r="299" spans="1:14">
      <c r="A299" s="13" t="s">
        <v>614</v>
      </c>
      <c r="B299" s="27" t="s">
        <v>285</v>
      </c>
      <c r="C299" s="29" t="s">
        <v>2</v>
      </c>
      <c r="D299" s="16" t="s">
        <v>24</v>
      </c>
      <c r="E299" s="17">
        <v>3714.13</v>
      </c>
      <c r="F299" s="84" t="s">
        <v>90</v>
      </c>
      <c r="G299" s="35" t="s">
        <v>91</v>
      </c>
      <c r="H299" s="36">
        <v>10</v>
      </c>
      <c r="I299" s="17">
        <v>360.27061</v>
      </c>
      <c r="J299" s="17">
        <f>I299+'2019年固定资产折旧表'!J300</f>
        <v>3602.7061</v>
      </c>
      <c r="K299" s="17">
        <f t="shared" si="8"/>
        <v>111.4239</v>
      </c>
      <c r="L299" s="72">
        <v>0.03</v>
      </c>
      <c r="M299" s="17">
        <f t="shared" si="9"/>
        <v>111.4239</v>
      </c>
      <c r="N299" s="17" t="s">
        <v>92</v>
      </c>
    </row>
    <row r="300" spans="1:14">
      <c r="A300" s="13" t="s">
        <v>615</v>
      </c>
      <c r="B300" s="27" t="s">
        <v>616</v>
      </c>
      <c r="C300" s="29" t="s">
        <v>2</v>
      </c>
      <c r="D300" s="16" t="s">
        <v>24</v>
      </c>
      <c r="E300" s="17">
        <v>9441.83</v>
      </c>
      <c r="F300" s="84" t="s">
        <v>90</v>
      </c>
      <c r="G300" s="35" t="s">
        <v>91</v>
      </c>
      <c r="H300" s="36">
        <v>10</v>
      </c>
      <c r="I300" s="17">
        <v>915.85751</v>
      </c>
      <c r="J300" s="17">
        <f>I300+'2019年固定资产折旧表'!J301</f>
        <v>9158.5751</v>
      </c>
      <c r="K300" s="17">
        <f t="shared" si="8"/>
        <v>283.2549</v>
      </c>
      <c r="L300" s="72">
        <v>0.03</v>
      </c>
      <c r="M300" s="17">
        <f t="shared" si="9"/>
        <v>283.2549</v>
      </c>
      <c r="N300" s="17" t="s">
        <v>92</v>
      </c>
    </row>
    <row r="301" spans="1:14">
      <c r="A301" s="13" t="s">
        <v>617</v>
      </c>
      <c r="B301" s="27" t="s">
        <v>618</v>
      </c>
      <c r="C301" s="29" t="s">
        <v>2</v>
      </c>
      <c r="D301" s="16" t="s">
        <v>46</v>
      </c>
      <c r="E301" s="17">
        <v>248068.32</v>
      </c>
      <c r="F301" s="84" t="s">
        <v>90</v>
      </c>
      <c r="G301" s="35" t="s">
        <v>91</v>
      </c>
      <c r="H301" s="36">
        <v>10</v>
      </c>
      <c r="I301" s="17">
        <v>24062.62704</v>
      </c>
      <c r="J301" s="17">
        <f>I301+'2019年固定资产折旧表'!J302</f>
        <v>240626.2704</v>
      </c>
      <c r="K301" s="17">
        <f t="shared" si="8"/>
        <v>7442.04960000003</v>
      </c>
      <c r="L301" s="72">
        <v>0.03</v>
      </c>
      <c r="M301" s="17">
        <f t="shared" si="9"/>
        <v>7442.0496</v>
      </c>
      <c r="N301" s="17" t="s">
        <v>92</v>
      </c>
    </row>
    <row r="302" spans="1:14">
      <c r="A302" s="13" t="s">
        <v>619</v>
      </c>
      <c r="B302" s="27" t="s">
        <v>494</v>
      </c>
      <c r="C302" s="29" t="s">
        <v>2</v>
      </c>
      <c r="D302" s="16" t="s">
        <v>24</v>
      </c>
      <c r="E302" s="17">
        <v>379.64</v>
      </c>
      <c r="F302" s="84" t="s">
        <v>90</v>
      </c>
      <c r="G302" s="35" t="s">
        <v>91</v>
      </c>
      <c r="H302" s="36">
        <v>10</v>
      </c>
      <c r="I302" s="17">
        <v>36.82508</v>
      </c>
      <c r="J302" s="17">
        <f>I302+'2019年固定资产折旧表'!J303</f>
        <v>368.2508</v>
      </c>
      <c r="K302" s="17">
        <f t="shared" si="8"/>
        <v>11.3892</v>
      </c>
      <c r="L302" s="72">
        <v>0.03</v>
      </c>
      <c r="M302" s="17">
        <f t="shared" si="9"/>
        <v>11.3892</v>
      </c>
      <c r="N302" s="17" t="s">
        <v>92</v>
      </c>
    </row>
    <row r="303" spans="1:14">
      <c r="A303" s="13" t="s">
        <v>620</v>
      </c>
      <c r="B303" s="27" t="s">
        <v>621</v>
      </c>
      <c r="C303" s="29" t="s">
        <v>2</v>
      </c>
      <c r="D303" s="16" t="s">
        <v>24</v>
      </c>
      <c r="E303" s="17">
        <v>268.7</v>
      </c>
      <c r="F303" s="84" t="s">
        <v>90</v>
      </c>
      <c r="G303" s="35" t="s">
        <v>91</v>
      </c>
      <c r="H303" s="36">
        <v>10</v>
      </c>
      <c r="I303" s="17">
        <v>26.0639</v>
      </c>
      <c r="J303" s="17">
        <f>I303+'2019年固定资产折旧表'!J304</f>
        <v>260.639</v>
      </c>
      <c r="K303" s="17">
        <f t="shared" si="8"/>
        <v>8.06100000000004</v>
      </c>
      <c r="L303" s="72">
        <v>0.03</v>
      </c>
      <c r="M303" s="17">
        <f t="shared" si="9"/>
        <v>8.061</v>
      </c>
      <c r="N303" s="17" t="s">
        <v>92</v>
      </c>
    </row>
    <row r="304" spans="1:14">
      <c r="A304" s="13" t="s">
        <v>622</v>
      </c>
      <c r="B304" s="27" t="s">
        <v>623</v>
      </c>
      <c r="C304" s="29" t="s">
        <v>2</v>
      </c>
      <c r="D304" s="16" t="s">
        <v>24</v>
      </c>
      <c r="E304" s="17">
        <v>1541.22</v>
      </c>
      <c r="F304" s="84" t="s">
        <v>90</v>
      </c>
      <c r="G304" s="35" t="s">
        <v>91</v>
      </c>
      <c r="H304" s="36">
        <v>10</v>
      </c>
      <c r="I304" s="17">
        <v>149.49834</v>
      </c>
      <c r="J304" s="17">
        <f>I304+'2019年固定资产折旧表'!J305</f>
        <v>1494.9834</v>
      </c>
      <c r="K304" s="17">
        <f t="shared" si="8"/>
        <v>46.2365999999995</v>
      </c>
      <c r="L304" s="72">
        <v>0.03</v>
      </c>
      <c r="M304" s="17">
        <f t="shared" si="9"/>
        <v>46.2366</v>
      </c>
      <c r="N304" s="17" t="s">
        <v>92</v>
      </c>
    </row>
    <row r="305" spans="1:14">
      <c r="A305" s="13" t="s">
        <v>624</v>
      </c>
      <c r="B305" s="27" t="s">
        <v>625</v>
      </c>
      <c r="C305" s="29" t="s">
        <v>2</v>
      </c>
      <c r="D305" s="16" t="s">
        <v>24</v>
      </c>
      <c r="E305" s="17">
        <v>3820.76</v>
      </c>
      <c r="F305" s="84" t="s">
        <v>90</v>
      </c>
      <c r="G305" s="35" t="s">
        <v>91</v>
      </c>
      <c r="H305" s="36">
        <v>10</v>
      </c>
      <c r="I305" s="17">
        <v>370.61372</v>
      </c>
      <c r="J305" s="17">
        <f>I305+'2019年固定资产折旧表'!J306</f>
        <v>3706.1372</v>
      </c>
      <c r="K305" s="17">
        <f t="shared" si="8"/>
        <v>114.622800000001</v>
      </c>
      <c r="L305" s="72">
        <v>0.03</v>
      </c>
      <c r="M305" s="17">
        <f t="shared" si="9"/>
        <v>114.6228</v>
      </c>
      <c r="N305" s="17" t="s">
        <v>92</v>
      </c>
    </row>
    <row r="306" spans="1:14">
      <c r="A306" s="13" t="s">
        <v>626</v>
      </c>
      <c r="B306" s="27" t="s">
        <v>627</v>
      </c>
      <c r="C306" s="29" t="s">
        <v>2</v>
      </c>
      <c r="D306" s="16" t="s">
        <v>56</v>
      </c>
      <c r="E306" s="17">
        <v>2703.88</v>
      </c>
      <c r="F306" s="84" t="s">
        <v>90</v>
      </c>
      <c r="G306" s="35" t="s">
        <v>91</v>
      </c>
      <c r="H306" s="36">
        <v>10</v>
      </c>
      <c r="I306" s="17">
        <v>262.27636</v>
      </c>
      <c r="J306" s="17">
        <f>I306+'2019年固定资产折旧表'!J307</f>
        <v>2622.7636</v>
      </c>
      <c r="K306" s="17">
        <f t="shared" si="8"/>
        <v>81.1164000000003</v>
      </c>
      <c r="L306" s="72">
        <v>0.03</v>
      </c>
      <c r="M306" s="17">
        <f t="shared" si="9"/>
        <v>81.1164</v>
      </c>
      <c r="N306" s="17" t="s">
        <v>92</v>
      </c>
    </row>
    <row r="307" spans="1:14">
      <c r="A307" s="13" t="s">
        <v>628</v>
      </c>
      <c r="B307" s="27" t="s">
        <v>552</v>
      </c>
      <c r="C307" s="29" t="s">
        <v>2</v>
      </c>
      <c r="D307" s="16" t="s">
        <v>56</v>
      </c>
      <c r="E307" s="17">
        <v>216.4</v>
      </c>
      <c r="F307" s="84" t="s">
        <v>90</v>
      </c>
      <c r="G307" s="35" t="s">
        <v>91</v>
      </c>
      <c r="H307" s="36">
        <v>10</v>
      </c>
      <c r="I307" s="17">
        <v>20.9908</v>
      </c>
      <c r="J307" s="17">
        <f>I307+'2019年固定资产折旧表'!J308</f>
        <v>209.908</v>
      </c>
      <c r="K307" s="17">
        <f t="shared" si="8"/>
        <v>6.49199999999999</v>
      </c>
      <c r="L307" s="72">
        <v>0.03</v>
      </c>
      <c r="M307" s="17">
        <f t="shared" si="9"/>
        <v>6.492</v>
      </c>
      <c r="N307" s="17" t="s">
        <v>92</v>
      </c>
    </row>
    <row r="308" spans="1:14">
      <c r="A308" s="13" t="s">
        <v>629</v>
      </c>
      <c r="B308" s="27" t="s">
        <v>630</v>
      </c>
      <c r="C308" s="29" t="s">
        <v>2</v>
      </c>
      <c r="D308" s="16" t="s">
        <v>56</v>
      </c>
      <c r="E308" s="17">
        <v>1086.98</v>
      </c>
      <c r="F308" s="84" t="s">
        <v>90</v>
      </c>
      <c r="G308" s="35" t="s">
        <v>91</v>
      </c>
      <c r="H308" s="36">
        <v>10</v>
      </c>
      <c r="I308" s="17">
        <v>105.43706</v>
      </c>
      <c r="J308" s="17">
        <f>I308+'2019年固定资产折旧表'!J309</f>
        <v>1054.3706</v>
      </c>
      <c r="K308" s="17">
        <f t="shared" si="8"/>
        <v>32.6094000000001</v>
      </c>
      <c r="L308" s="72">
        <v>0.03</v>
      </c>
      <c r="M308" s="17">
        <f t="shared" si="9"/>
        <v>32.6094</v>
      </c>
      <c r="N308" s="17" t="s">
        <v>92</v>
      </c>
    </row>
    <row r="309" spans="1:14">
      <c r="A309" s="13" t="s">
        <v>631</v>
      </c>
      <c r="B309" s="27" t="s">
        <v>632</v>
      </c>
      <c r="C309" s="29" t="s">
        <v>2</v>
      </c>
      <c r="D309" s="16" t="s">
        <v>56</v>
      </c>
      <c r="E309" s="17">
        <v>237.12</v>
      </c>
      <c r="F309" s="84" t="s">
        <v>90</v>
      </c>
      <c r="G309" s="35" t="s">
        <v>91</v>
      </c>
      <c r="H309" s="36">
        <v>10</v>
      </c>
      <c r="I309" s="17">
        <v>23.00064</v>
      </c>
      <c r="J309" s="17">
        <f>I309+'2019年固定资产折旧表'!J310</f>
        <v>230.0064</v>
      </c>
      <c r="K309" s="17">
        <f t="shared" si="8"/>
        <v>7.11360000000002</v>
      </c>
      <c r="L309" s="72">
        <v>0.03</v>
      </c>
      <c r="M309" s="17">
        <f t="shared" si="9"/>
        <v>7.1136</v>
      </c>
      <c r="N309" s="17" t="s">
        <v>92</v>
      </c>
    </row>
    <row r="310" spans="1:14">
      <c r="A310" s="13" t="s">
        <v>633</v>
      </c>
      <c r="B310" s="27" t="s">
        <v>634</v>
      </c>
      <c r="C310" s="29" t="s">
        <v>2</v>
      </c>
      <c r="D310" s="16" t="s">
        <v>56</v>
      </c>
      <c r="E310" s="17">
        <v>527.34</v>
      </c>
      <c r="F310" s="84" t="s">
        <v>90</v>
      </c>
      <c r="G310" s="35" t="s">
        <v>91</v>
      </c>
      <c r="H310" s="36">
        <v>10</v>
      </c>
      <c r="I310" s="17">
        <v>51.15198</v>
      </c>
      <c r="J310" s="17">
        <f>I310+'2019年固定资产折旧表'!J311</f>
        <v>511.5198</v>
      </c>
      <c r="K310" s="17">
        <f t="shared" si="8"/>
        <v>15.8202000000001</v>
      </c>
      <c r="L310" s="72">
        <v>0.03</v>
      </c>
      <c r="M310" s="17">
        <f t="shared" si="9"/>
        <v>15.8202</v>
      </c>
      <c r="N310" s="17" t="s">
        <v>92</v>
      </c>
    </row>
    <row r="311" spans="1:14">
      <c r="A311" s="13" t="s">
        <v>635</v>
      </c>
      <c r="B311" s="27" t="s">
        <v>355</v>
      </c>
      <c r="C311" s="29" t="s">
        <v>2</v>
      </c>
      <c r="D311" s="16" t="s">
        <v>56</v>
      </c>
      <c r="E311" s="17">
        <v>254.04</v>
      </c>
      <c r="F311" s="84" t="s">
        <v>90</v>
      </c>
      <c r="G311" s="35" t="s">
        <v>91</v>
      </c>
      <c r="H311" s="36">
        <v>10</v>
      </c>
      <c r="I311" s="17">
        <v>24.64188</v>
      </c>
      <c r="J311" s="17">
        <f>I311+'2019年固定资产折旧表'!J312</f>
        <v>246.4188</v>
      </c>
      <c r="K311" s="17">
        <f t="shared" si="8"/>
        <v>7.62120000000007</v>
      </c>
      <c r="L311" s="72">
        <v>0.03</v>
      </c>
      <c r="M311" s="17">
        <f t="shared" si="9"/>
        <v>7.6212</v>
      </c>
      <c r="N311" s="17" t="s">
        <v>92</v>
      </c>
    </row>
    <row r="312" spans="1:14">
      <c r="A312" s="13" t="s">
        <v>636</v>
      </c>
      <c r="B312" s="27" t="s">
        <v>637</v>
      </c>
      <c r="C312" s="29" t="s">
        <v>2</v>
      </c>
      <c r="D312" s="16" t="s">
        <v>56</v>
      </c>
      <c r="E312" s="17">
        <v>187.44</v>
      </c>
      <c r="F312" s="84" t="s">
        <v>90</v>
      </c>
      <c r="G312" s="35" t="s">
        <v>91</v>
      </c>
      <c r="H312" s="36">
        <v>10</v>
      </c>
      <c r="I312" s="17">
        <v>18.18168</v>
      </c>
      <c r="J312" s="17">
        <f>I312+'2019年固定资产折旧表'!J313</f>
        <v>181.8168</v>
      </c>
      <c r="K312" s="17">
        <f t="shared" si="8"/>
        <v>5.6232</v>
      </c>
      <c r="L312" s="72">
        <v>0.03</v>
      </c>
      <c r="M312" s="17">
        <f t="shared" si="9"/>
        <v>5.6232</v>
      </c>
      <c r="N312" s="17" t="s">
        <v>92</v>
      </c>
    </row>
    <row r="313" spans="1:14">
      <c r="A313" s="13" t="s">
        <v>638</v>
      </c>
      <c r="B313" s="27" t="s">
        <v>639</v>
      </c>
      <c r="C313" s="29" t="s">
        <v>2</v>
      </c>
      <c r="D313" s="16" t="s">
        <v>56</v>
      </c>
      <c r="E313" s="17">
        <v>114.44</v>
      </c>
      <c r="F313" s="84" t="s">
        <v>90</v>
      </c>
      <c r="G313" s="35" t="s">
        <v>91</v>
      </c>
      <c r="H313" s="36">
        <v>10</v>
      </c>
      <c r="I313" s="17">
        <v>11.10068</v>
      </c>
      <c r="J313" s="17">
        <f>I313+'2019年固定资产折旧表'!J314</f>
        <v>111.0068</v>
      </c>
      <c r="K313" s="17">
        <f t="shared" si="8"/>
        <v>3.4332</v>
      </c>
      <c r="L313" s="72">
        <v>0.03</v>
      </c>
      <c r="M313" s="17">
        <f t="shared" si="9"/>
        <v>3.4332</v>
      </c>
      <c r="N313" s="17" t="s">
        <v>92</v>
      </c>
    </row>
    <row r="314" spans="1:14">
      <c r="A314" s="13" t="s">
        <v>640</v>
      </c>
      <c r="B314" s="27" t="s">
        <v>531</v>
      </c>
      <c r="C314" s="29" t="s">
        <v>2</v>
      </c>
      <c r="D314" s="16" t="s">
        <v>59</v>
      </c>
      <c r="E314" s="17">
        <v>453.82</v>
      </c>
      <c r="F314" s="84" t="s">
        <v>90</v>
      </c>
      <c r="G314" s="35" t="s">
        <v>91</v>
      </c>
      <c r="H314" s="36">
        <v>10</v>
      </c>
      <c r="I314" s="17">
        <v>44.02054</v>
      </c>
      <c r="J314" s="17">
        <f>I314+'2019年固定资产折旧表'!J315</f>
        <v>440.2054</v>
      </c>
      <c r="K314" s="17">
        <f t="shared" si="8"/>
        <v>13.6146000000001</v>
      </c>
      <c r="L314" s="72">
        <v>0.03</v>
      </c>
      <c r="M314" s="17">
        <f t="shared" si="9"/>
        <v>13.6146</v>
      </c>
      <c r="N314" s="17" t="s">
        <v>92</v>
      </c>
    </row>
    <row r="315" spans="1:14">
      <c r="A315" s="13" t="s">
        <v>641</v>
      </c>
      <c r="B315" s="27" t="s">
        <v>642</v>
      </c>
      <c r="C315" s="29" t="s">
        <v>2</v>
      </c>
      <c r="D315" s="16" t="s">
        <v>59</v>
      </c>
      <c r="E315" s="17">
        <v>147.3</v>
      </c>
      <c r="F315" s="84" t="s">
        <v>90</v>
      </c>
      <c r="G315" s="35" t="s">
        <v>91</v>
      </c>
      <c r="H315" s="36">
        <v>10</v>
      </c>
      <c r="I315" s="17">
        <v>14.2881</v>
      </c>
      <c r="J315" s="17">
        <f>I315+'2019年固定资产折旧表'!J316</f>
        <v>142.881</v>
      </c>
      <c r="K315" s="17">
        <f t="shared" si="8"/>
        <v>4.41900000000004</v>
      </c>
      <c r="L315" s="72">
        <v>0.03</v>
      </c>
      <c r="M315" s="17">
        <f t="shared" si="9"/>
        <v>4.419</v>
      </c>
      <c r="N315" s="17" t="s">
        <v>92</v>
      </c>
    </row>
    <row r="316" spans="1:14">
      <c r="A316" s="13" t="s">
        <v>643</v>
      </c>
      <c r="B316" s="27" t="s">
        <v>479</v>
      </c>
      <c r="C316" s="29" t="s">
        <v>2</v>
      </c>
      <c r="D316" s="16" t="s">
        <v>59</v>
      </c>
      <c r="E316" s="17">
        <v>146.71</v>
      </c>
      <c r="F316" s="84" t="s">
        <v>90</v>
      </c>
      <c r="G316" s="35" t="s">
        <v>91</v>
      </c>
      <c r="H316" s="36">
        <v>10</v>
      </c>
      <c r="I316" s="17">
        <v>14.23087</v>
      </c>
      <c r="J316" s="17">
        <f>I316+'2019年固定资产折旧表'!J317</f>
        <v>142.3087</v>
      </c>
      <c r="K316" s="17">
        <f t="shared" si="8"/>
        <v>4.40129999999999</v>
      </c>
      <c r="L316" s="72">
        <v>0.03</v>
      </c>
      <c r="M316" s="17">
        <f t="shared" si="9"/>
        <v>4.4013</v>
      </c>
      <c r="N316" s="17" t="s">
        <v>92</v>
      </c>
    </row>
    <row r="317" spans="1:14">
      <c r="A317" s="13" t="s">
        <v>644</v>
      </c>
      <c r="B317" s="27" t="s">
        <v>645</v>
      </c>
      <c r="C317" s="29" t="s">
        <v>2</v>
      </c>
      <c r="D317" s="16" t="s">
        <v>59</v>
      </c>
      <c r="E317" s="17">
        <v>2271.06</v>
      </c>
      <c r="F317" s="84" t="s">
        <v>90</v>
      </c>
      <c r="G317" s="35" t="s">
        <v>91</v>
      </c>
      <c r="H317" s="36">
        <v>10</v>
      </c>
      <c r="I317" s="17">
        <v>220.29282</v>
      </c>
      <c r="J317" s="17">
        <f>I317+'2019年固定资产折旧表'!J318</f>
        <v>2202.9282</v>
      </c>
      <c r="K317" s="17">
        <f t="shared" si="8"/>
        <v>68.1318000000006</v>
      </c>
      <c r="L317" s="72">
        <v>0.03</v>
      </c>
      <c r="M317" s="17">
        <f t="shared" si="9"/>
        <v>68.1318</v>
      </c>
      <c r="N317" s="17" t="s">
        <v>92</v>
      </c>
    </row>
    <row r="318" spans="1:14">
      <c r="A318" s="13" t="s">
        <v>646</v>
      </c>
      <c r="B318" s="27" t="s">
        <v>647</v>
      </c>
      <c r="C318" s="29" t="s">
        <v>2</v>
      </c>
      <c r="D318" s="16" t="s">
        <v>59</v>
      </c>
      <c r="E318" s="17">
        <v>2263.34</v>
      </c>
      <c r="F318" s="84" t="s">
        <v>90</v>
      </c>
      <c r="G318" s="35" t="s">
        <v>91</v>
      </c>
      <c r="H318" s="36">
        <v>10</v>
      </c>
      <c r="I318" s="17">
        <v>219.54398</v>
      </c>
      <c r="J318" s="17">
        <f>I318+'2019年固定资产折旧表'!J319</f>
        <v>2195.4398</v>
      </c>
      <c r="K318" s="17">
        <f t="shared" si="8"/>
        <v>67.9002000000005</v>
      </c>
      <c r="L318" s="72">
        <v>0.03</v>
      </c>
      <c r="M318" s="17">
        <f t="shared" si="9"/>
        <v>67.9002</v>
      </c>
      <c r="N318" s="17" t="s">
        <v>92</v>
      </c>
    </row>
    <row r="319" spans="1:14">
      <c r="A319" s="13" t="s">
        <v>648</v>
      </c>
      <c r="B319" s="27" t="s">
        <v>649</v>
      </c>
      <c r="C319" s="29" t="s">
        <v>2</v>
      </c>
      <c r="D319" s="16" t="s">
        <v>59</v>
      </c>
      <c r="E319" s="17">
        <v>1465.2</v>
      </c>
      <c r="F319" s="84" t="s">
        <v>90</v>
      </c>
      <c r="G319" s="35" t="s">
        <v>91</v>
      </c>
      <c r="H319" s="36">
        <v>10</v>
      </c>
      <c r="I319" s="17">
        <v>142.1244</v>
      </c>
      <c r="J319" s="17">
        <f>I319+'2019年固定资产折旧表'!J320</f>
        <v>1421.244</v>
      </c>
      <c r="K319" s="17">
        <f t="shared" si="8"/>
        <v>43.9560000000004</v>
      </c>
      <c r="L319" s="72">
        <v>0.03</v>
      </c>
      <c r="M319" s="17">
        <f t="shared" si="9"/>
        <v>43.956</v>
      </c>
      <c r="N319" s="17" t="s">
        <v>92</v>
      </c>
    </row>
    <row r="320" spans="1:14">
      <c r="A320" s="13" t="s">
        <v>650</v>
      </c>
      <c r="B320" s="27" t="s">
        <v>651</v>
      </c>
      <c r="C320" s="29" t="s">
        <v>2</v>
      </c>
      <c r="D320" s="16" t="s">
        <v>59</v>
      </c>
      <c r="E320" s="17">
        <v>935.99</v>
      </c>
      <c r="F320" s="84" t="s">
        <v>90</v>
      </c>
      <c r="G320" s="35" t="s">
        <v>91</v>
      </c>
      <c r="H320" s="36">
        <v>10</v>
      </c>
      <c r="I320" s="17">
        <v>90.79103</v>
      </c>
      <c r="J320" s="17">
        <f>I320+'2019年固定资产折旧表'!J321</f>
        <v>907.9103</v>
      </c>
      <c r="K320" s="17">
        <f t="shared" si="8"/>
        <v>28.0797</v>
      </c>
      <c r="L320" s="72">
        <v>0.03</v>
      </c>
      <c r="M320" s="17">
        <f t="shared" si="9"/>
        <v>28.0797</v>
      </c>
      <c r="N320" s="17" t="s">
        <v>92</v>
      </c>
    </row>
    <row r="321" spans="1:14">
      <c r="A321" s="13" t="s">
        <v>652</v>
      </c>
      <c r="B321" s="27" t="s">
        <v>651</v>
      </c>
      <c r="C321" s="29" t="s">
        <v>2</v>
      </c>
      <c r="D321" s="16" t="s">
        <v>59</v>
      </c>
      <c r="E321" s="17">
        <v>640.91</v>
      </c>
      <c r="F321" s="84" t="s">
        <v>90</v>
      </c>
      <c r="G321" s="35" t="s">
        <v>91</v>
      </c>
      <c r="H321" s="36">
        <v>10</v>
      </c>
      <c r="I321" s="17">
        <v>62.16827</v>
      </c>
      <c r="J321" s="17">
        <f>I321+'2019年固定资产折旧表'!J322</f>
        <v>621.6827</v>
      </c>
      <c r="K321" s="17">
        <f t="shared" si="8"/>
        <v>19.2273</v>
      </c>
      <c r="L321" s="72">
        <v>0.03</v>
      </c>
      <c r="M321" s="17">
        <f t="shared" si="9"/>
        <v>19.2273</v>
      </c>
      <c r="N321" s="17" t="s">
        <v>92</v>
      </c>
    </row>
    <row r="322" spans="1:14">
      <c r="A322" s="13" t="s">
        <v>653</v>
      </c>
      <c r="B322" s="27" t="s">
        <v>654</v>
      </c>
      <c r="C322" s="29" t="s">
        <v>2</v>
      </c>
      <c r="D322" s="16" t="s">
        <v>59</v>
      </c>
      <c r="E322" s="17">
        <v>73.65</v>
      </c>
      <c r="F322" s="84" t="s">
        <v>90</v>
      </c>
      <c r="G322" s="35" t="s">
        <v>91</v>
      </c>
      <c r="H322" s="36">
        <v>10</v>
      </c>
      <c r="I322" s="17">
        <v>7.14405</v>
      </c>
      <c r="J322" s="17">
        <f>I322+'2019年固定资产折旧表'!J323</f>
        <v>71.4405</v>
      </c>
      <c r="K322" s="17">
        <f t="shared" si="8"/>
        <v>2.20950000000002</v>
      </c>
      <c r="L322" s="72">
        <v>0.03</v>
      </c>
      <c r="M322" s="17">
        <f t="shared" si="9"/>
        <v>2.2095</v>
      </c>
      <c r="N322" s="17" t="s">
        <v>92</v>
      </c>
    </row>
    <row r="323" spans="1:14">
      <c r="A323" s="13" t="s">
        <v>655</v>
      </c>
      <c r="B323" s="27" t="s">
        <v>654</v>
      </c>
      <c r="C323" s="29" t="s">
        <v>2</v>
      </c>
      <c r="D323" s="16" t="s">
        <v>59</v>
      </c>
      <c r="E323" s="17">
        <v>133.23</v>
      </c>
      <c r="F323" s="84" t="s">
        <v>90</v>
      </c>
      <c r="G323" s="35" t="s">
        <v>91</v>
      </c>
      <c r="H323" s="36">
        <v>10</v>
      </c>
      <c r="I323" s="17">
        <v>12.92331</v>
      </c>
      <c r="J323" s="17">
        <f>I323+'2019年固定资产折旧表'!J324</f>
        <v>129.2331</v>
      </c>
      <c r="K323" s="17">
        <f t="shared" si="8"/>
        <v>3.99690000000001</v>
      </c>
      <c r="L323" s="72">
        <v>0.03</v>
      </c>
      <c r="M323" s="17">
        <f t="shared" si="9"/>
        <v>3.9969</v>
      </c>
      <c r="N323" s="17" t="s">
        <v>92</v>
      </c>
    </row>
    <row r="324" spans="1:14">
      <c r="A324" s="13" t="s">
        <v>656</v>
      </c>
      <c r="B324" s="27" t="s">
        <v>654</v>
      </c>
      <c r="C324" s="29" t="s">
        <v>2</v>
      </c>
      <c r="D324" s="16" t="s">
        <v>59</v>
      </c>
      <c r="E324" s="17">
        <v>220.12</v>
      </c>
      <c r="F324" s="84" t="s">
        <v>90</v>
      </c>
      <c r="G324" s="35" t="s">
        <v>91</v>
      </c>
      <c r="H324" s="36">
        <v>10</v>
      </c>
      <c r="I324" s="17">
        <v>21.35164</v>
      </c>
      <c r="J324" s="17">
        <f>I324+'2019年固定资产折旧表'!J325</f>
        <v>213.5164</v>
      </c>
      <c r="K324" s="17">
        <f t="shared" ref="K324:K387" si="10">E324-J324</f>
        <v>6.6036</v>
      </c>
      <c r="L324" s="72">
        <v>0.03</v>
      </c>
      <c r="M324" s="17">
        <f t="shared" ref="M324:M387" si="11">E324*L324</f>
        <v>6.6036</v>
      </c>
      <c r="N324" s="17" t="s">
        <v>92</v>
      </c>
    </row>
    <row r="325" spans="1:14">
      <c r="A325" s="13" t="s">
        <v>657</v>
      </c>
      <c r="B325" s="27" t="s">
        <v>658</v>
      </c>
      <c r="C325" s="29" t="s">
        <v>2</v>
      </c>
      <c r="D325" s="16" t="s">
        <v>59</v>
      </c>
      <c r="E325" s="17">
        <v>168.48</v>
      </c>
      <c r="F325" s="84" t="s">
        <v>90</v>
      </c>
      <c r="G325" s="35" t="s">
        <v>91</v>
      </c>
      <c r="H325" s="36">
        <v>10</v>
      </c>
      <c r="I325" s="17">
        <v>16.34256</v>
      </c>
      <c r="J325" s="17">
        <f>I325+'2019年固定资产折旧表'!J326</f>
        <v>163.4256</v>
      </c>
      <c r="K325" s="17">
        <f t="shared" si="10"/>
        <v>5.05440000000002</v>
      </c>
      <c r="L325" s="72">
        <v>0.03</v>
      </c>
      <c r="M325" s="17">
        <f t="shared" si="11"/>
        <v>5.0544</v>
      </c>
      <c r="N325" s="17" t="s">
        <v>92</v>
      </c>
    </row>
    <row r="326" spans="1:14">
      <c r="A326" s="13" t="s">
        <v>659</v>
      </c>
      <c r="B326" s="27" t="s">
        <v>586</v>
      </c>
      <c r="C326" s="29" t="s">
        <v>2</v>
      </c>
      <c r="D326" s="16" t="s">
        <v>59</v>
      </c>
      <c r="E326" s="17">
        <v>2543.36</v>
      </c>
      <c r="F326" s="84" t="s">
        <v>90</v>
      </c>
      <c r="G326" s="35" t="s">
        <v>91</v>
      </c>
      <c r="H326" s="36">
        <v>10</v>
      </c>
      <c r="I326" s="17">
        <v>246.70592</v>
      </c>
      <c r="J326" s="17">
        <f>I326+'2019年固定资产折旧表'!J327</f>
        <v>2467.0592</v>
      </c>
      <c r="K326" s="17">
        <f t="shared" si="10"/>
        <v>76.3008</v>
      </c>
      <c r="L326" s="72">
        <v>0.03</v>
      </c>
      <c r="M326" s="17">
        <f t="shared" si="11"/>
        <v>76.3008</v>
      </c>
      <c r="N326" s="17" t="s">
        <v>92</v>
      </c>
    </row>
    <row r="327" spans="1:14">
      <c r="A327" s="13" t="s">
        <v>660</v>
      </c>
      <c r="B327" s="27" t="s">
        <v>654</v>
      </c>
      <c r="C327" s="29" t="s">
        <v>2</v>
      </c>
      <c r="D327" s="16" t="s">
        <v>59</v>
      </c>
      <c r="E327" s="17">
        <v>115.71</v>
      </c>
      <c r="F327" s="84" t="s">
        <v>90</v>
      </c>
      <c r="G327" s="35" t="s">
        <v>91</v>
      </c>
      <c r="H327" s="36">
        <v>10</v>
      </c>
      <c r="I327" s="17">
        <v>11.22387</v>
      </c>
      <c r="J327" s="17">
        <f>I327+'2019年固定资产折旧表'!J328</f>
        <v>112.2387</v>
      </c>
      <c r="K327" s="17">
        <f t="shared" si="10"/>
        <v>3.47129999999997</v>
      </c>
      <c r="L327" s="72">
        <v>0.03</v>
      </c>
      <c r="M327" s="17">
        <f t="shared" si="11"/>
        <v>3.4713</v>
      </c>
      <c r="N327" s="17" t="s">
        <v>92</v>
      </c>
    </row>
    <row r="328" spans="1:14">
      <c r="A328" s="13" t="s">
        <v>661</v>
      </c>
      <c r="B328" s="27" t="s">
        <v>279</v>
      </c>
      <c r="C328" s="29" t="s">
        <v>2</v>
      </c>
      <c r="D328" s="16" t="s">
        <v>13</v>
      </c>
      <c r="E328" s="17">
        <v>124015.08</v>
      </c>
      <c r="F328" s="84" t="s">
        <v>90</v>
      </c>
      <c r="G328" s="35" t="s">
        <v>91</v>
      </c>
      <c r="H328" s="36">
        <v>10</v>
      </c>
      <c r="I328" s="17">
        <v>12029.46276</v>
      </c>
      <c r="J328" s="17">
        <f>I328+'2019年固定资产折旧表'!J329</f>
        <v>120294.6276</v>
      </c>
      <c r="K328" s="17">
        <f t="shared" si="10"/>
        <v>3720.45240000002</v>
      </c>
      <c r="L328" s="72">
        <v>0.03</v>
      </c>
      <c r="M328" s="17">
        <f t="shared" si="11"/>
        <v>3720.4524</v>
      </c>
      <c r="N328" s="17" t="s">
        <v>92</v>
      </c>
    </row>
    <row r="329" spans="1:14">
      <c r="A329" s="13" t="s">
        <v>662</v>
      </c>
      <c r="B329" s="27" t="s">
        <v>663</v>
      </c>
      <c r="C329" s="29" t="s">
        <v>4</v>
      </c>
      <c r="D329" s="16" t="s">
        <v>48</v>
      </c>
      <c r="E329" s="17">
        <v>14889.44</v>
      </c>
      <c r="F329" s="84" t="s">
        <v>90</v>
      </c>
      <c r="G329" s="35" t="s">
        <v>91</v>
      </c>
      <c r="H329" s="36">
        <v>10</v>
      </c>
      <c r="I329" s="17">
        <v>1444.27568</v>
      </c>
      <c r="J329" s="17">
        <f>I329+'2019年固定资产折旧表'!J330</f>
        <v>14442.7568</v>
      </c>
      <c r="K329" s="17">
        <f t="shared" si="10"/>
        <v>446.683199999998</v>
      </c>
      <c r="L329" s="72">
        <v>0.03</v>
      </c>
      <c r="M329" s="17">
        <f t="shared" si="11"/>
        <v>446.6832</v>
      </c>
      <c r="N329" s="17" t="s">
        <v>92</v>
      </c>
    </row>
    <row r="330" spans="1:14">
      <c r="A330" s="13" t="s">
        <v>664</v>
      </c>
      <c r="B330" s="27" t="s">
        <v>665</v>
      </c>
      <c r="C330" s="29" t="s">
        <v>4</v>
      </c>
      <c r="D330" s="16" t="s">
        <v>48</v>
      </c>
      <c r="E330" s="17">
        <v>3005.66</v>
      </c>
      <c r="F330" s="84" t="s">
        <v>90</v>
      </c>
      <c r="G330" s="35" t="s">
        <v>91</v>
      </c>
      <c r="H330" s="36">
        <v>10</v>
      </c>
      <c r="I330" s="17">
        <v>291.54902</v>
      </c>
      <c r="J330" s="17">
        <f>I330+'2019年固定资产折旧表'!J331</f>
        <v>2915.4902</v>
      </c>
      <c r="K330" s="17">
        <f t="shared" si="10"/>
        <v>90.1698000000001</v>
      </c>
      <c r="L330" s="72">
        <v>0.03</v>
      </c>
      <c r="M330" s="17">
        <f t="shared" si="11"/>
        <v>90.1698</v>
      </c>
      <c r="N330" s="17" t="s">
        <v>92</v>
      </c>
    </row>
    <row r="331" spans="1:14">
      <c r="A331" s="13" t="s">
        <v>666</v>
      </c>
      <c r="B331" s="27" t="s">
        <v>667</v>
      </c>
      <c r="C331" s="29" t="s">
        <v>4</v>
      </c>
      <c r="D331" s="16" t="s">
        <v>48</v>
      </c>
      <c r="E331" s="17">
        <v>3877.87</v>
      </c>
      <c r="F331" s="84" t="s">
        <v>90</v>
      </c>
      <c r="G331" s="35" t="s">
        <v>91</v>
      </c>
      <c r="H331" s="36">
        <v>10</v>
      </c>
      <c r="I331" s="17">
        <v>376.15339</v>
      </c>
      <c r="J331" s="17">
        <f>I331+'2019年固定资产折旧表'!J332</f>
        <v>3761.5339</v>
      </c>
      <c r="K331" s="17">
        <f t="shared" si="10"/>
        <v>116.3361</v>
      </c>
      <c r="L331" s="72">
        <v>0.03</v>
      </c>
      <c r="M331" s="17">
        <f t="shared" si="11"/>
        <v>116.3361</v>
      </c>
      <c r="N331" s="17" t="s">
        <v>92</v>
      </c>
    </row>
    <row r="332" spans="1:14">
      <c r="A332" s="13" t="s">
        <v>668</v>
      </c>
      <c r="B332" s="27" t="s">
        <v>669</v>
      </c>
      <c r="C332" s="29" t="s">
        <v>4</v>
      </c>
      <c r="D332" s="16" t="s">
        <v>48</v>
      </c>
      <c r="E332" s="17">
        <v>16228.3</v>
      </c>
      <c r="F332" s="84" t="s">
        <v>90</v>
      </c>
      <c r="G332" s="35" t="s">
        <v>91</v>
      </c>
      <c r="H332" s="36">
        <v>10</v>
      </c>
      <c r="I332" s="17">
        <v>1574.1451</v>
      </c>
      <c r="J332" s="17">
        <f>I332+'2019年固定资产折旧表'!J333</f>
        <v>15741.451</v>
      </c>
      <c r="K332" s="17">
        <f t="shared" si="10"/>
        <v>486.849</v>
      </c>
      <c r="L332" s="72">
        <v>0.03</v>
      </c>
      <c r="M332" s="17">
        <f t="shared" si="11"/>
        <v>486.849</v>
      </c>
      <c r="N332" s="17" t="s">
        <v>92</v>
      </c>
    </row>
    <row r="333" spans="1:14">
      <c r="A333" s="13" t="s">
        <v>670</v>
      </c>
      <c r="B333" s="27" t="s">
        <v>671</v>
      </c>
      <c r="C333" s="29" t="s">
        <v>4</v>
      </c>
      <c r="D333" s="16" t="s">
        <v>48</v>
      </c>
      <c r="E333" s="17">
        <v>25293.61</v>
      </c>
      <c r="F333" s="84" t="s">
        <v>90</v>
      </c>
      <c r="G333" s="35" t="s">
        <v>91</v>
      </c>
      <c r="H333" s="36">
        <v>10</v>
      </c>
      <c r="I333" s="17">
        <v>2453.48017</v>
      </c>
      <c r="J333" s="17">
        <f>I333+'2019年固定资产折旧表'!J334</f>
        <v>24534.8017</v>
      </c>
      <c r="K333" s="17">
        <f t="shared" si="10"/>
        <v>758.808300000004</v>
      </c>
      <c r="L333" s="72">
        <v>0.03</v>
      </c>
      <c r="M333" s="17">
        <f t="shared" si="11"/>
        <v>758.8083</v>
      </c>
      <c r="N333" s="17" t="s">
        <v>92</v>
      </c>
    </row>
    <row r="334" spans="1:14">
      <c r="A334" s="13" t="s">
        <v>672</v>
      </c>
      <c r="B334" s="27" t="s">
        <v>673</v>
      </c>
      <c r="C334" s="29" t="s">
        <v>4</v>
      </c>
      <c r="D334" s="16" t="s">
        <v>48</v>
      </c>
      <c r="E334" s="17">
        <v>4257.78</v>
      </c>
      <c r="F334" s="84" t="s">
        <v>90</v>
      </c>
      <c r="G334" s="35" t="s">
        <v>91</v>
      </c>
      <c r="H334" s="36">
        <v>10</v>
      </c>
      <c r="I334" s="17">
        <v>413.00466</v>
      </c>
      <c r="J334" s="17">
        <f>I334+'2019年固定资产折旧表'!J335</f>
        <v>4130.0466</v>
      </c>
      <c r="K334" s="17">
        <f t="shared" si="10"/>
        <v>127.7334</v>
      </c>
      <c r="L334" s="72">
        <v>0.03</v>
      </c>
      <c r="M334" s="17">
        <f t="shared" si="11"/>
        <v>127.7334</v>
      </c>
      <c r="N334" s="17" t="s">
        <v>92</v>
      </c>
    </row>
    <row r="335" spans="1:14">
      <c r="A335" s="13" t="s">
        <v>674</v>
      </c>
      <c r="B335" s="27" t="s">
        <v>675</v>
      </c>
      <c r="C335" s="29" t="s">
        <v>4</v>
      </c>
      <c r="D335" s="16" t="s">
        <v>48</v>
      </c>
      <c r="E335" s="17">
        <v>1404.36</v>
      </c>
      <c r="F335" s="84" t="s">
        <v>90</v>
      </c>
      <c r="G335" s="35" t="s">
        <v>91</v>
      </c>
      <c r="H335" s="36">
        <v>10</v>
      </c>
      <c r="I335" s="17">
        <v>136.22292</v>
      </c>
      <c r="J335" s="17">
        <f>I335+'2019年固定资产折旧表'!J336</f>
        <v>1362.2292</v>
      </c>
      <c r="K335" s="17">
        <f t="shared" si="10"/>
        <v>42.1308000000001</v>
      </c>
      <c r="L335" s="72">
        <v>0.03</v>
      </c>
      <c r="M335" s="17">
        <f t="shared" si="11"/>
        <v>42.1308</v>
      </c>
      <c r="N335" s="17" t="s">
        <v>92</v>
      </c>
    </row>
    <row r="336" spans="1:14">
      <c r="A336" s="13" t="s">
        <v>676</v>
      </c>
      <c r="B336" s="27" t="s">
        <v>677</v>
      </c>
      <c r="C336" s="29" t="s">
        <v>4</v>
      </c>
      <c r="D336" s="16" t="s">
        <v>48</v>
      </c>
      <c r="E336" s="17">
        <v>8352.19</v>
      </c>
      <c r="F336" s="84" t="s">
        <v>90</v>
      </c>
      <c r="G336" s="35" t="s">
        <v>91</v>
      </c>
      <c r="H336" s="36">
        <v>10</v>
      </c>
      <c r="I336" s="17">
        <v>810.16243</v>
      </c>
      <c r="J336" s="17">
        <f>I336+'2019年固定资产折旧表'!J337</f>
        <v>8101.6243</v>
      </c>
      <c r="K336" s="17">
        <f t="shared" si="10"/>
        <v>250.565699999999</v>
      </c>
      <c r="L336" s="72">
        <v>0.03</v>
      </c>
      <c r="M336" s="17">
        <f t="shared" si="11"/>
        <v>250.5657</v>
      </c>
      <c r="N336" s="17" t="s">
        <v>92</v>
      </c>
    </row>
    <row r="337" spans="1:14">
      <c r="A337" s="13" t="s">
        <v>678</v>
      </c>
      <c r="B337" s="27" t="s">
        <v>679</v>
      </c>
      <c r="C337" s="29" t="s">
        <v>4</v>
      </c>
      <c r="D337" s="16" t="s">
        <v>48</v>
      </c>
      <c r="E337" s="17">
        <v>6599.34</v>
      </c>
      <c r="F337" s="84" t="s">
        <v>90</v>
      </c>
      <c r="G337" s="35" t="s">
        <v>91</v>
      </c>
      <c r="H337" s="36">
        <v>10</v>
      </c>
      <c r="I337" s="17">
        <v>640.13598</v>
      </c>
      <c r="J337" s="17">
        <f>I337+'2019年固定资产折旧表'!J338</f>
        <v>6401.3598</v>
      </c>
      <c r="K337" s="17">
        <f t="shared" si="10"/>
        <v>197.9802</v>
      </c>
      <c r="L337" s="72">
        <v>0.03</v>
      </c>
      <c r="M337" s="17">
        <f t="shared" si="11"/>
        <v>197.9802</v>
      </c>
      <c r="N337" s="17" t="s">
        <v>92</v>
      </c>
    </row>
    <row r="338" spans="1:14">
      <c r="A338" s="13" t="s">
        <v>680</v>
      </c>
      <c r="B338" s="27" t="s">
        <v>681</v>
      </c>
      <c r="C338" s="29" t="s">
        <v>4</v>
      </c>
      <c r="D338" s="16" t="s">
        <v>48</v>
      </c>
      <c r="E338" s="17">
        <v>664.57</v>
      </c>
      <c r="F338" s="84" t="s">
        <v>90</v>
      </c>
      <c r="G338" s="35" t="s">
        <v>91</v>
      </c>
      <c r="H338" s="36">
        <v>10</v>
      </c>
      <c r="I338" s="17">
        <v>64.46329</v>
      </c>
      <c r="J338" s="17">
        <f>I338+'2019年固定资产折旧表'!J339</f>
        <v>644.6329</v>
      </c>
      <c r="K338" s="17">
        <f t="shared" si="10"/>
        <v>19.9371</v>
      </c>
      <c r="L338" s="72">
        <v>0.03</v>
      </c>
      <c r="M338" s="17">
        <f t="shared" si="11"/>
        <v>19.9371</v>
      </c>
      <c r="N338" s="17" t="s">
        <v>92</v>
      </c>
    </row>
    <row r="339" spans="1:14">
      <c r="A339" s="13" t="s">
        <v>682</v>
      </c>
      <c r="B339" s="27" t="s">
        <v>683</v>
      </c>
      <c r="C339" s="29" t="s">
        <v>4</v>
      </c>
      <c r="D339" s="16" t="s">
        <v>48</v>
      </c>
      <c r="E339" s="17">
        <v>478.01</v>
      </c>
      <c r="F339" s="84" t="s">
        <v>90</v>
      </c>
      <c r="G339" s="35" t="s">
        <v>91</v>
      </c>
      <c r="H339" s="36">
        <v>10</v>
      </c>
      <c r="I339" s="17">
        <v>46.36697</v>
      </c>
      <c r="J339" s="17">
        <f>I339+'2019年固定资产折旧表'!J340</f>
        <v>463.6697</v>
      </c>
      <c r="K339" s="17">
        <f t="shared" si="10"/>
        <v>14.3403000000001</v>
      </c>
      <c r="L339" s="72">
        <v>0.03</v>
      </c>
      <c r="M339" s="17">
        <f t="shared" si="11"/>
        <v>14.3403</v>
      </c>
      <c r="N339" s="17" t="s">
        <v>92</v>
      </c>
    </row>
    <row r="340" spans="1:14">
      <c r="A340" s="13" t="s">
        <v>684</v>
      </c>
      <c r="B340" s="27" t="s">
        <v>685</v>
      </c>
      <c r="C340" s="29" t="s">
        <v>4</v>
      </c>
      <c r="D340" s="16" t="s">
        <v>48</v>
      </c>
      <c r="E340" s="17">
        <v>99025.02</v>
      </c>
      <c r="F340" s="84" t="s">
        <v>90</v>
      </c>
      <c r="G340" s="35" t="s">
        <v>91</v>
      </c>
      <c r="H340" s="36">
        <v>10</v>
      </c>
      <c r="I340" s="17">
        <v>9605.42694</v>
      </c>
      <c r="J340" s="17">
        <f>I340+'2019年固定资产折旧表'!J341</f>
        <v>96054.2694</v>
      </c>
      <c r="K340" s="17">
        <f t="shared" si="10"/>
        <v>2970.75059999998</v>
      </c>
      <c r="L340" s="72">
        <v>0.03</v>
      </c>
      <c r="M340" s="17">
        <f t="shared" si="11"/>
        <v>2970.7506</v>
      </c>
      <c r="N340" s="17" t="s">
        <v>92</v>
      </c>
    </row>
    <row r="341" spans="1:14">
      <c r="A341" s="13" t="s">
        <v>686</v>
      </c>
      <c r="B341" s="27" t="s">
        <v>687</v>
      </c>
      <c r="C341" s="29" t="s">
        <v>4</v>
      </c>
      <c r="D341" s="16" t="s">
        <v>48</v>
      </c>
      <c r="E341" s="17">
        <v>6803.52</v>
      </c>
      <c r="F341" s="84" t="s">
        <v>90</v>
      </c>
      <c r="G341" s="35" t="s">
        <v>91</v>
      </c>
      <c r="H341" s="36">
        <v>10</v>
      </c>
      <c r="I341" s="17">
        <v>659.94144</v>
      </c>
      <c r="J341" s="17">
        <f>I341+'2019年固定资产折旧表'!J342</f>
        <v>6599.4144</v>
      </c>
      <c r="K341" s="17">
        <f t="shared" si="10"/>
        <v>204.105599999999</v>
      </c>
      <c r="L341" s="72">
        <v>0.03</v>
      </c>
      <c r="M341" s="17">
        <f t="shared" si="11"/>
        <v>204.1056</v>
      </c>
      <c r="N341" s="17" t="s">
        <v>92</v>
      </c>
    </row>
    <row r="342" spans="1:14">
      <c r="A342" s="13" t="s">
        <v>688</v>
      </c>
      <c r="B342" s="27" t="s">
        <v>689</v>
      </c>
      <c r="C342" s="29" t="s">
        <v>4</v>
      </c>
      <c r="D342" s="16" t="s">
        <v>48</v>
      </c>
      <c r="E342" s="17">
        <v>40029.84</v>
      </c>
      <c r="F342" s="84" t="s">
        <v>90</v>
      </c>
      <c r="G342" s="35" t="s">
        <v>91</v>
      </c>
      <c r="H342" s="36">
        <v>10</v>
      </c>
      <c r="I342" s="17">
        <v>3882.89448</v>
      </c>
      <c r="J342" s="17">
        <f>I342+'2019年固定资产折旧表'!J343</f>
        <v>38828.9448</v>
      </c>
      <c r="K342" s="17">
        <f t="shared" si="10"/>
        <v>1200.89519999999</v>
      </c>
      <c r="L342" s="72">
        <v>0.03</v>
      </c>
      <c r="M342" s="17">
        <f t="shared" si="11"/>
        <v>1200.8952</v>
      </c>
      <c r="N342" s="17" t="s">
        <v>92</v>
      </c>
    </row>
    <row r="343" spans="1:14">
      <c r="A343" s="13" t="s">
        <v>690</v>
      </c>
      <c r="B343" s="27" t="s">
        <v>691</v>
      </c>
      <c r="C343" s="29" t="s">
        <v>4</v>
      </c>
      <c r="D343" s="16" t="s">
        <v>48</v>
      </c>
      <c r="E343" s="17">
        <v>16372.8</v>
      </c>
      <c r="F343" s="84" t="s">
        <v>90</v>
      </c>
      <c r="G343" s="35" t="s">
        <v>91</v>
      </c>
      <c r="H343" s="36">
        <v>10</v>
      </c>
      <c r="I343" s="17">
        <v>1588.1616</v>
      </c>
      <c r="J343" s="17">
        <f>I343+'2019年固定资产折旧表'!J344</f>
        <v>15881.616</v>
      </c>
      <c r="K343" s="17">
        <f t="shared" si="10"/>
        <v>491.184000000001</v>
      </c>
      <c r="L343" s="72">
        <v>0.03</v>
      </c>
      <c r="M343" s="17">
        <f t="shared" si="11"/>
        <v>491.184</v>
      </c>
      <c r="N343" s="17" t="s">
        <v>92</v>
      </c>
    </row>
    <row r="344" spans="1:14">
      <c r="A344" s="13" t="s">
        <v>692</v>
      </c>
      <c r="B344" s="27" t="s">
        <v>174</v>
      </c>
      <c r="C344" s="29" t="s">
        <v>4</v>
      </c>
      <c r="D344" s="16" t="s">
        <v>48</v>
      </c>
      <c r="E344" s="17">
        <v>2576.56</v>
      </c>
      <c r="F344" s="84" t="s">
        <v>90</v>
      </c>
      <c r="G344" s="35" t="s">
        <v>91</v>
      </c>
      <c r="H344" s="36">
        <v>10</v>
      </c>
      <c r="I344" s="17">
        <v>249.92632</v>
      </c>
      <c r="J344" s="17">
        <f>I344+'2019年固定资产折旧表'!J345</f>
        <v>2499.2632</v>
      </c>
      <c r="K344" s="17">
        <f t="shared" si="10"/>
        <v>77.2968000000001</v>
      </c>
      <c r="L344" s="72">
        <v>0.03</v>
      </c>
      <c r="M344" s="17">
        <f t="shared" si="11"/>
        <v>77.2968</v>
      </c>
      <c r="N344" s="17" t="s">
        <v>92</v>
      </c>
    </row>
    <row r="345" spans="1:14">
      <c r="A345" s="13" t="s">
        <v>693</v>
      </c>
      <c r="B345" s="27" t="s">
        <v>694</v>
      </c>
      <c r="C345" s="29" t="s">
        <v>4</v>
      </c>
      <c r="D345" s="16" t="s">
        <v>48</v>
      </c>
      <c r="E345" s="17">
        <v>11915.52</v>
      </c>
      <c r="F345" s="84" t="s">
        <v>90</v>
      </c>
      <c r="G345" s="35" t="s">
        <v>91</v>
      </c>
      <c r="H345" s="36">
        <v>10</v>
      </c>
      <c r="I345" s="17">
        <v>1155.80544</v>
      </c>
      <c r="J345" s="17">
        <f>I345+'2019年固定资产折旧表'!J346</f>
        <v>11558.0544</v>
      </c>
      <c r="K345" s="17">
        <f t="shared" si="10"/>
        <v>357.4656</v>
      </c>
      <c r="L345" s="72">
        <v>0.03</v>
      </c>
      <c r="M345" s="17">
        <f t="shared" si="11"/>
        <v>357.4656</v>
      </c>
      <c r="N345" s="17" t="s">
        <v>92</v>
      </c>
    </row>
    <row r="346" spans="1:14">
      <c r="A346" s="13" t="s">
        <v>695</v>
      </c>
      <c r="B346" s="27" t="s">
        <v>696</v>
      </c>
      <c r="C346" s="29" t="s">
        <v>4</v>
      </c>
      <c r="D346" s="16" t="s">
        <v>48</v>
      </c>
      <c r="E346" s="17">
        <v>549.32</v>
      </c>
      <c r="F346" s="84" t="s">
        <v>90</v>
      </c>
      <c r="G346" s="35" t="s">
        <v>91</v>
      </c>
      <c r="H346" s="36">
        <v>10</v>
      </c>
      <c r="I346" s="17">
        <v>53.28404</v>
      </c>
      <c r="J346" s="17">
        <f>I346+'2019年固定资产折旧表'!J347</f>
        <v>532.8404</v>
      </c>
      <c r="K346" s="17">
        <f t="shared" si="10"/>
        <v>16.4796</v>
      </c>
      <c r="L346" s="72">
        <v>0.03</v>
      </c>
      <c r="M346" s="17">
        <f t="shared" si="11"/>
        <v>16.4796</v>
      </c>
      <c r="N346" s="17" t="s">
        <v>92</v>
      </c>
    </row>
    <row r="347" spans="1:14">
      <c r="A347" s="13" t="s">
        <v>697</v>
      </c>
      <c r="B347" s="27" t="s">
        <v>698</v>
      </c>
      <c r="C347" s="29" t="s">
        <v>4</v>
      </c>
      <c r="D347" s="16" t="s">
        <v>37</v>
      </c>
      <c r="E347" s="17">
        <v>16611.18</v>
      </c>
      <c r="F347" s="84" t="s">
        <v>90</v>
      </c>
      <c r="G347" s="35" t="s">
        <v>91</v>
      </c>
      <c r="H347" s="36">
        <v>10</v>
      </c>
      <c r="I347" s="17">
        <v>1611.28446</v>
      </c>
      <c r="J347" s="17">
        <f>I347+'2019年固定资产折旧表'!J348</f>
        <v>16112.8446</v>
      </c>
      <c r="K347" s="17">
        <f t="shared" si="10"/>
        <v>498.335399999996</v>
      </c>
      <c r="L347" s="72">
        <v>0.03</v>
      </c>
      <c r="M347" s="17">
        <f t="shared" si="11"/>
        <v>498.3354</v>
      </c>
      <c r="N347" s="17" t="s">
        <v>92</v>
      </c>
    </row>
    <row r="348" spans="1:14">
      <c r="A348" s="13" t="s">
        <v>699</v>
      </c>
      <c r="B348" s="27" t="s">
        <v>700</v>
      </c>
      <c r="C348" s="29" t="s">
        <v>4</v>
      </c>
      <c r="D348" s="16" t="s">
        <v>37</v>
      </c>
      <c r="E348" s="17">
        <v>41059.28</v>
      </c>
      <c r="F348" s="84" t="s">
        <v>90</v>
      </c>
      <c r="G348" s="35" t="s">
        <v>91</v>
      </c>
      <c r="H348" s="36">
        <v>10</v>
      </c>
      <c r="I348" s="17">
        <v>3982.75016</v>
      </c>
      <c r="J348" s="17">
        <f>I348+'2019年固定资产折旧表'!J349</f>
        <v>39827.5016</v>
      </c>
      <c r="K348" s="17">
        <f t="shared" si="10"/>
        <v>1231.77840000001</v>
      </c>
      <c r="L348" s="72">
        <v>0.03</v>
      </c>
      <c r="M348" s="17">
        <f t="shared" si="11"/>
        <v>1231.7784</v>
      </c>
      <c r="N348" s="17" t="s">
        <v>92</v>
      </c>
    </row>
    <row r="349" spans="1:14">
      <c r="A349" s="13" t="s">
        <v>701</v>
      </c>
      <c r="B349" s="27" t="s">
        <v>702</v>
      </c>
      <c r="C349" s="29" t="s">
        <v>4</v>
      </c>
      <c r="D349" s="16" t="s">
        <v>37</v>
      </c>
      <c r="E349" s="17">
        <v>4150.26</v>
      </c>
      <c r="F349" s="84" t="s">
        <v>90</v>
      </c>
      <c r="G349" s="35" t="s">
        <v>91</v>
      </c>
      <c r="H349" s="36">
        <v>10</v>
      </c>
      <c r="I349" s="17">
        <v>402.57522</v>
      </c>
      <c r="J349" s="17">
        <f>I349+'2019年固定资产折旧表'!J350</f>
        <v>4025.7522</v>
      </c>
      <c r="K349" s="17">
        <f t="shared" si="10"/>
        <v>124.507799999999</v>
      </c>
      <c r="L349" s="72">
        <v>0.03</v>
      </c>
      <c r="M349" s="17">
        <f t="shared" si="11"/>
        <v>124.5078</v>
      </c>
      <c r="N349" s="17" t="s">
        <v>92</v>
      </c>
    </row>
    <row r="350" spans="1:14">
      <c r="A350" s="13" t="s">
        <v>703</v>
      </c>
      <c r="B350" s="27" t="s">
        <v>704</v>
      </c>
      <c r="C350" s="29" t="s">
        <v>4</v>
      </c>
      <c r="D350" s="16" t="s">
        <v>37</v>
      </c>
      <c r="E350" s="17">
        <v>2801.93</v>
      </c>
      <c r="F350" s="84" t="s">
        <v>90</v>
      </c>
      <c r="G350" s="35" t="s">
        <v>91</v>
      </c>
      <c r="H350" s="36">
        <v>10</v>
      </c>
      <c r="I350" s="17">
        <v>271.78721</v>
      </c>
      <c r="J350" s="17">
        <f>I350+'2019年固定资产折旧表'!J351</f>
        <v>2717.8721</v>
      </c>
      <c r="K350" s="17">
        <f t="shared" si="10"/>
        <v>84.0579000000002</v>
      </c>
      <c r="L350" s="72">
        <v>0.03</v>
      </c>
      <c r="M350" s="17">
        <f t="shared" si="11"/>
        <v>84.0579</v>
      </c>
      <c r="N350" s="17" t="s">
        <v>92</v>
      </c>
    </row>
    <row r="351" spans="1:14">
      <c r="A351" s="13" t="s">
        <v>705</v>
      </c>
      <c r="B351" s="27" t="s">
        <v>706</v>
      </c>
      <c r="C351" s="29" t="s">
        <v>4</v>
      </c>
      <c r="D351" s="16" t="s">
        <v>37</v>
      </c>
      <c r="E351" s="17">
        <v>1682.54</v>
      </c>
      <c r="F351" s="84" t="s">
        <v>90</v>
      </c>
      <c r="G351" s="35" t="s">
        <v>91</v>
      </c>
      <c r="H351" s="36">
        <v>10</v>
      </c>
      <c r="I351" s="17">
        <v>163.20638</v>
      </c>
      <c r="J351" s="17">
        <f>I351+'2019年固定资产折旧表'!J352</f>
        <v>1632.0638</v>
      </c>
      <c r="K351" s="17">
        <f t="shared" si="10"/>
        <v>50.4761999999996</v>
      </c>
      <c r="L351" s="72">
        <v>0.03</v>
      </c>
      <c r="M351" s="17">
        <f t="shared" si="11"/>
        <v>50.4762</v>
      </c>
      <c r="N351" s="17" t="s">
        <v>92</v>
      </c>
    </row>
    <row r="352" spans="1:14">
      <c r="A352" s="13" t="s">
        <v>707</v>
      </c>
      <c r="B352" s="27" t="s">
        <v>708</v>
      </c>
      <c r="C352" s="29" t="s">
        <v>4</v>
      </c>
      <c r="D352" s="16" t="s">
        <v>37</v>
      </c>
      <c r="E352" s="17">
        <v>26019.96</v>
      </c>
      <c r="F352" s="84" t="s">
        <v>90</v>
      </c>
      <c r="G352" s="35" t="s">
        <v>91</v>
      </c>
      <c r="H352" s="36">
        <v>10</v>
      </c>
      <c r="I352" s="17">
        <v>2523.93612</v>
      </c>
      <c r="J352" s="17">
        <f>I352+'2019年固定资产折旧表'!J353</f>
        <v>25239.3612</v>
      </c>
      <c r="K352" s="17">
        <f t="shared" si="10"/>
        <v>780.598800000007</v>
      </c>
      <c r="L352" s="72">
        <v>0.03</v>
      </c>
      <c r="M352" s="17">
        <f t="shared" si="11"/>
        <v>780.5988</v>
      </c>
      <c r="N352" s="17" t="s">
        <v>92</v>
      </c>
    </row>
    <row r="353" spans="1:14">
      <c r="A353" s="13" t="s">
        <v>709</v>
      </c>
      <c r="B353" s="27" t="s">
        <v>710</v>
      </c>
      <c r="C353" s="29" t="s">
        <v>4</v>
      </c>
      <c r="D353" s="16" t="s">
        <v>37</v>
      </c>
      <c r="E353" s="17">
        <v>11480</v>
      </c>
      <c r="F353" s="84" t="s">
        <v>90</v>
      </c>
      <c r="G353" s="35" t="s">
        <v>91</v>
      </c>
      <c r="H353" s="36">
        <v>10</v>
      </c>
      <c r="I353" s="17">
        <v>1113.56</v>
      </c>
      <c r="J353" s="17">
        <f>I353+'2019年固定资产折旧表'!J354</f>
        <v>11135.6</v>
      </c>
      <c r="K353" s="17">
        <f t="shared" si="10"/>
        <v>344.400000000001</v>
      </c>
      <c r="L353" s="72">
        <v>0.03</v>
      </c>
      <c r="M353" s="17">
        <f t="shared" si="11"/>
        <v>344.4</v>
      </c>
      <c r="N353" s="17" t="s">
        <v>92</v>
      </c>
    </row>
    <row r="354" spans="1:14">
      <c r="A354" s="13" t="s">
        <v>711</v>
      </c>
      <c r="B354" s="27" t="s">
        <v>712</v>
      </c>
      <c r="C354" s="29" t="s">
        <v>4</v>
      </c>
      <c r="D354" s="16" t="s">
        <v>37</v>
      </c>
      <c r="E354" s="17">
        <v>852655.35</v>
      </c>
      <c r="F354" s="84" t="s">
        <v>90</v>
      </c>
      <c r="G354" s="35" t="s">
        <v>91</v>
      </c>
      <c r="H354" s="36">
        <v>10</v>
      </c>
      <c r="I354" s="17">
        <v>82707.56895</v>
      </c>
      <c r="J354" s="17">
        <f>I354+'2019年固定资产折旧表'!J355</f>
        <v>827075.6895</v>
      </c>
      <c r="K354" s="17">
        <f t="shared" si="10"/>
        <v>25579.6605</v>
      </c>
      <c r="L354" s="72">
        <v>0.03</v>
      </c>
      <c r="M354" s="17">
        <f t="shared" si="11"/>
        <v>25579.6605</v>
      </c>
      <c r="N354" s="17" t="s">
        <v>92</v>
      </c>
    </row>
    <row r="355" spans="1:14">
      <c r="A355" s="13" t="s">
        <v>713</v>
      </c>
      <c r="B355" s="27" t="s">
        <v>714</v>
      </c>
      <c r="C355" s="29" t="s">
        <v>4</v>
      </c>
      <c r="D355" s="16" t="s">
        <v>37</v>
      </c>
      <c r="E355" s="17">
        <v>99111.54</v>
      </c>
      <c r="F355" s="84" t="s">
        <v>90</v>
      </c>
      <c r="G355" s="35" t="s">
        <v>91</v>
      </c>
      <c r="H355" s="36">
        <v>10</v>
      </c>
      <c r="I355" s="17">
        <v>9613.81938</v>
      </c>
      <c r="J355" s="17">
        <f>I355+'2019年固定资产折旧表'!J356</f>
        <v>96138.1938</v>
      </c>
      <c r="K355" s="17">
        <f t="shared" si="10"/>
        <v>2973.3462</v>
      </c>
      <c r="L355" s="72">
        <v>0.03</v>
      </c>
      <c r="M355" s="17">
        <f t="shared" si="11"/>
        <v>2973.3462</v>
      </c>
      <c r="N355" s="17" t="s">
        <v>92</v>
      </c>
    </row>
    <row r="356" spans="1:14">
      <c r="A356" s="13" t="s">
        <v>715</v>
      </c>
      <c r="B356" s="27" t="s">
        <v>716</v>
      </c>
      <c r="C356" s="29" t="s">
        <v>4</v>
      </c>
      <c r="D356" s="16" t="s">
        <v>37</v>
      </c>
      <c r="E356" s="17">
        <v>39709.31</v>
      </c>
      <c r="F356" s="84" t="s">
        <v>90</v>
      </c>
      <c r="G356" s="35" t="s">
        <v>91</v>
      </c>
      <c r="H356" s="36">
        <v>10</v>
      </c>
      <c r="I356" s="17">
        <v>3851.80307</v>
      </c>
      <c r="J356" s="17">
        <f>I356+'2019年固定资产折旧表'!J357</f>
        <v>38518.0307</v>
      </c>
      <c r="K356" s="17">
        <f t="shared" si="10"/>
        <v>1191.2793</v>
      </c>
      <c r="L356" s="72">
        <v>0.03</v>
      </c>
      <c r="M356" s="17">
        <f t="shared" si="11"/>
        <v>1191.2793</v>
      </c>
      <c r="N356" s="17" t="s">
        <v>92</v>
      </c>
    </row>
    <row r="357" spans="1:14">
      <c r="A357" s="13" t="s">
        <v>717</v>
      </c>
      <c r="B357" s="27" t="s">
        <v>718</v>
      </c>
      <c r="C357" s="29" t="s">
        <v>4</v>
      </c>
      <c r="D357" s="16" t="s">
        <v>37</v>
      </c>
      <c r="E357" s="17">
        <v>28793.19</v>
      </c>
      <c r="F357" s="84" t="s">
        <v>90</v>
      </c>
      <c r="G357" s="35" t="s">
        <v>91</v>
      </c>
      <c r="H357" s="36">
        <v>10</v>
      </c>
      <c r="I357" s="17">
        <v>2792.93943</v>
      </c>
      <c r="J357" s="17">
        <f>I357+'2019年固定资产折旧表'!J358</f>
        <v>27929.3943</v>
      </c>
      <c r="K357" s="17">
        <f t="shared" si="10"/>
        <v>863.795700000006</v>
      </c>
      <c r="L357" s="72">
        <v>0.03</v>
      </c>
      <c r="M357" s="17">
        <f t="shared" si="11"/>
        <v>863.7957</v>
      </c>
      <c r="N357" s="17" t="s">
        <v>92</v>
      </c>
    </row>
    <row r="358" spans="1:14">
      <c r="A358" s="13" t="s">
        <v>719</v>
      </c>
      <c r="B358" s="27" t="s">
        <v>720</v>
      </c>
      <c r="C358" s="29" t="s">
        <v>4</v>
      </c>
      <c r="D358" s="16" t="s">
        <v>44</v>
      </c>
      <c r="E358" s="17">
        <v>12930.7</v>
      </c>
      <c r="F358" s="84" t="s">
        <v>90</v>
      </c>
      <c r="G358" s="35" t="s">
        <v>91</v>
      </c>
      <c r="H358" s="36">
        <v>10</v>
      </c>
      <c r="I358" s="17">
        <v>1254.2779</v>
      </c>
      <c r="J358" s="17">
        <f>I358+'2019年固定资产折旧表'!J359</f>
        <v>12542.779</v>
      </c>
      <c r="K358" s="17">
        <f t="shared" si="10"/>
        <v>387.920999999998</v>
      </c>
      <c r="L358" s="72">
        <v>0.03</v>
      </c>
      <c r="M358" s="17">
        <f t="shared" si="11"/>
        <v>387.921</v>
      </c>
      <c r="N358" s="17" t="s">
        <v>92</v>
      </c>
    </row>
    <row r="359" spans="1:14">
      <c r="A359" s="13" t="s">
        <v>721</v>
      </c>
      <c r="B359" s="27" t="s">
        <v>720</v>
      </c>
      <c r="C359" s="29" t="s">
        <v>4</v>
      </c>
      <c r="D359" s="16" t="s">
        <v>44</v>
      </c>
      <c r="E359" s="17">
        <v>7748.36</v>
      </c>
      <c r="F359" s="84" t="s">
        <v>90</v>
      </c>
      <c r="G359" s="35" t="s">
        <v>91</v>
      </c>
      <c r="H359" s="36">
        <v>10</v>
      </c>
      <c r="I359" s="17">
        <v>751.59092</v>
      </c>
      <c r="J359" s="17">
        <f>I359+'2019年固定资产折旧表'!J360</f>
        <v>7515.9092</v>
      </c>
      <c r="K359" s="17">
        <f t="shared" si="10"/>
        <v>232.450800000001</v>
      </c>
      <c r="L359" s="72">
        <v>0.03</v>
      </c>
      <c r="M359" s="17">
        <f t="shared" si="11"/>
        <v>232.4508</v>
      </c>
      <c r="N359" s="17" t="s">
        <v>92</v>
      </c>
    </row>
    <row r="360" spans="1:14">
      <c r="A360" s="13" t="s">
        <v>722</v>
      </c>
      <c r="B360" s="27" t="s">
        <v>720</v>
      </c>
      <c r="C360" s="29" t="s">
        <v>4</v>
      </c>
      <c r="D360" s="16" t="s">
        <v>44</v>
      </c>
      <c r="E360" s="17">
        <v>17076.58</v>
      </c>
      <c r="F360" s="84" t="s">
        <v>90</v>
      </c>
      <c r="G360" s="35" t="s">
        <v>91</v>
      </c>
      <c r="H360" s="36">
        <v>10</v>
      </c>
      <c r="I360" s="17">
        <v>1656.42826</v>
      </c>
      <c r="J360" s="17">
        <f>I360+'2019年固定资产折旧表'!J361</f>
        <v>16564.2826</v>
      </c>
      <c r="K360" s="17">
        <f t="shared" si="10"/>
        <v>512.297399999999</v>
      </c>
      <c r="L360" s="72">
        <v>0.03</v>
      </c>
      <c r="M360" s="17">
        <f t="shared" si="11"/>
        <v>512.2974</v>
      </c>
      <c r="N360" s="17" t="s">
        <v>92</v>
      </c>
    </row>
    <row r="361" spans="1:14">
      <c r="A361" s="13" t="s">
        <v>723</v>
      </c>
      <c r="B361" s="27" t="s">
        <v>720</v>
      </c>
      <c r="C361" s="29" t="s">
        <v>4</v>
      </c>
      <c r="D361" s="16" t="s">
        <v>44</v>
      </c>
      <c r="E361" s="17">
        <v>29514.2</v>
      </c>
      <c r="F361" s="84" t="s">
        <v>90</v>
      </c>
      <c r="G361" s="35" t="s">
        <v>91</v>
      </c>
      <c r="H361" s="36">
        <v>10</v>
      </c>
      <c r="I361" s="17">
        <v>2862.8774</v>
      </c>
      <c r="J361" s="17">
        <f>I361+'2019年固定资产折旧表'!J362</f>
        <v>28628.774</v>
      </c>
      <c r="K361" s="17">
        <f t="shared" si="10"/>
        <v>885.425999999996</v>
      </c>
      <c r="L361" s="72">
        <v>0.03</v>
      </c>
      <c r="M361" s="17">
        <f t="shared" si="11"/>
        <v>885.426</v>
      </c>
      <c r="N361" s="17" t="s">
        <v>92</v>
      </c>
    </row>
    <row r="362" spans="1:14">
      <c r="A362" s="13" t="s">
        <v>724</v>
      </c>
      <c r="B362" s="27" t="s">
        <v>720</v>
      </c>
      <c r="C362" s="29" t="s">
        <v>4</v>
      </c>
      <c r="D362" s="16" t="s">
        <v>44</v>
      </c>
      <c r="E362" s="17">
        <v>37805.95</v>
      </c>
      <c r="F362" s="84" t="s">
        <v>90</v>
      </c>
      <c r="G362" s="35" t="s">
        <v>91</v>
      </c>
      <c r="H362" s="36">
        <v>10</v>
      </c>
      <c r="I362" s="17">
        <v>3667.17715</v>
      </c>
      <c r="J362" s="17">
        <f>I362+'2019年固定资产折旧表'!J363</f>
        <v>36671.7715</v>
      </c>
      <c r="K362" s="17">
        <f t="shared" si="10"/>
        <v>1134.17849999999</v>
      </c>
      <c r="L362" s="72">
        <v>0.03</v>
      </c>
      <c r="M362" s="17">
        <f t="shared" si="11"/>
        <v>1134.1785</v>
      </c>
      <c r="N362" s="17" t="s">
        <v>92</v>
      </c>
    </row>
    <row r="363" spans="1:14">
      <c r="A363" s="13" t="s">
        <v>725</v>
      </c>
      <c r="B363" s="27" t="s">
        <v>726</v>
      </c>
      <c r="C363" s="29" t="s">
        <v>4</v>
      </c>
      <c r="D363" s="16" t="s">
        <v>44</v>
      </c>
      <c r="E363" s="17">
        <v>51690.55</v>
      </c>
      <c r="F363" s="84" t="s">
        <v>90</v>
      </c>
      <c r="G363" s="35" t="s">
        <v>91</v>
      </c>
      <c r="H363" s="36">
        <v>10</v>
      </c>
      <c r="I363" s="17">
        <v>5013.98335</v>
      </c>
      <c r="J363" s="17">
        <f>I363+'2019年固定资产折旧表'!J364</f>
        <v>50139.8335</v>
      </c>
      <c r="K363" s="17">
        <f t="shared" si="10"/>
        <v>1550.71649999999</v>
      </c>
      <c r="L363" s="72">
        <v>0.03</v>
      </c>
      <c r="M363" s="17">
        <f t="shared" si="11"/>
        <v>1550.7165</v>
      </c>
      <c r="N363" s="17" t="s">
        <v>92</v>
      </c>
    </row>
    <row r="364" spans="1:14">
      <c r="A364" s="13" t="s">
        <v>727</v>
      </c>
      <c r="B364" s="27" t="s">
        <v>728</v>
      </c>
      <c r="C364" s="29" t="s">
        <v>4</v>
      </c>
      <c r="D364" s="16" t="s">
        <v>44</v>
      </c>
      <c r="E364" s="17">
        <v>37692.8</v>
      </c>
      <c r="F364" s="84" t="s">
        <v>90</v>
      </c>
      <c r="G364" s="35" t="s">
        <v>91</v>
      </c>
      <c r="H364" s="36">
        <v>10</v>
      </c>
      <c r="I364" s="17">
        <v>3656.2016</v>
      </c>
      <c r="J364" s="17">
        <f>I364+'2019年固定资产折旧表'!J365</f>
        <v>36562.016</v>
      </c>
      <c r="K364" s="17">
        <f t="shared" si="10"/>
        <v>1130.784</v>
      </c>
      <c r="L364" s="72">
        <v>0.03</v>
      </c>
      <c r="M364" s="17">
        <f t="shared" si="11"/>
        <v>1130.784</v>
      </c>
      <c r="N364" s="17" t="s">
        <v>92</v>
      </c>
    </row>
    <row r="365" spans="1:14">
      <c r="A365" s="13" t="s">
        <v>729</v>
      </c>
      <c r="B365" s="27" t="s">
        <v>730</v>
      </c>
      <c r="C365" s="29" t="s">
        <v>4</v>
      </c>
      <c r="D365" s="16" t="s">
        <v>44</v>
      </c>
      <c r="E365" s="17">
        <v>138333.6</v>
      </c>
      <c r="F365" s="84" t="s">
        <v>90</v>
      </c>
      <c r="G365" s="35" t="s">
        <v>91</v>
      </c>
      <c r="H365" s="36">
        <v>10</v>
      </c>
      <c r="I365" s="17">
        <v>13418.3592</v>
      </c>
      <c r="J365" s="17">
        <f>I365+'2019年固定资产折旧表'!J366</f>
        <v>134183.592</v>
      </c>
      <c r="K365" s="17">
        <f t="shared" si="10"/>
        <v>4150.00799999997</v>
      </c>
      <c r="L365" s="72">
        <v>0.03</v>
      </c>
      <c r="M365" s="17">
        <f t="shared" si="11"/>
        <v>4150.008</v>
      </c>
      <c r="N365" s="17" t="s">
        <v>92</v>
      </c>
    </row>
    <row r="366" spans="1:14">
      <c r="A366" s="13" t="s">
        <v>731</v>
      </c>
      <c r="B366" s="27" t="s">
        <v>732</v>
      </c>
      <c r="C366" s="29" t="s">
        <v>4</v>
      </c>
      <c r="D366" s="16" t="s">
        <v>44</v>
      </c>
      <c r="E366" s="17">
        <v>77458.54</v>
      </c>
      <c r="F366" s="84" t="s">
        <v>90</v>
      </c>
      <c r="G366" s="35" t="s">
        <v>91</v>
      </c>
      <c r="H366" s="36">
        <v>10</v>
      </c>
      <c r="I366" s="17">
        <v>7513.47838</v>
      </c>
      <c r="J366" s="17">
        <f>I366+'2019年固定资产折旧表'!J367</f>
        <v>75134.7838</v>
      </c>
      <c r="K366" s="17">
        <f t="shared" si="10"/>
        <v>2323.7562</v>
      </c>
      <c r="L366" s="72">
        <v>0.03</v>
      </c>
      <c r="M366" s="17">
        <f t="shared" si="11"/>
        <v>2323.7562</v>
      </c>
      <c r="N366" s="17" t="s">
        <v>92</v>
      </c>
    </row>
    <row r="367" spans="1:14">
      <c r="A367" s="13" t="s">
        <v>733</v>
      </c>
      <c r="B367" s="27" t="s">
        <v>734</v>
      </c>
      <c r="C367" s="29" t="s">
        <v>4</v>
      </c>
      <c r="D367" s="16" t="s">
        <v>44</v>
      </c>
      <c r="E367" s="17">
        <v>156368.48</v>
      </c>
      <c r="F367" s="84" t="s">
        <v>90</v>
      </c>
      <c r="G367" s="35" t="s">
        <v>91</v>
      </c>
      <c r="H367" s="36">
        <v>10</v>
      </c>
      <c r="I367" s="17">
        <v>15167.74256</v>
      </c>
      <c r="J367" s="17">
        <f>I367+'2019年固定资产折旧表'!J368</f>
        <v>151677.4256</v>
      </c>
      <c r="K367" s="17">
        <f t="shared" si="10"/>
        <v>4691.05439999996</v>
      </c>
      <c r="L367" s="72">
        <v>0.03</v>
      </c>
      <c r="M367" s="17">
        <f t="shared" si="11"/>
        <v>4691.0544</v>
      </c>
      <c r="N367" s="17" t="s">
        <v>92</v>
      </c>
    </row>
    <row r="368" spans="1:14">
      <c r="A368" s="13" t="s">
        <v>735</v>
      </c>
      <c r="B368" s="27" t="s">
        <v>736</v>
      </c>
      <c r="C368" s="29" t="s">
        <v>4</v>
      </c>
      <c r="D368" s="16" t="s">
        <v>44</v>
      </c>
      <c r="E368" s="17">
        <v>136260.64</v>
      </c>
      <c r="F368" s="84" t="s">
        <v>90</v>
      </c>
      <c r="G368" s="35" t="s">
        <v>91</v>
      </c>
      <c r="H368" s="36">
        <v>10</v>
      </c>
      <c r="I368" s="17">
        <v>13217.28208</v>
      </c>
      <c r="J368" s="17">
        <f>I368+'2019年固定资产折旧表'!J369</f>
        <v>132172.8208</v>
      </c>
      <c r="K368" s="17">
        <f t="shared" si="10"/>
        <v>4087.8192</v>
      </c>
      <c r="L368" s="72">
        <v>0.03</v>
      </c>
      <c r="M368" s="17">
        <f t="shared" si="11"/>
        <v>4087.8192</v>
      </c>
      <c r="N368" s="17" t="s">
        <v>92</v>
      </c>
    </row>
    <row r="369" spans="1:14">
      <c r="A369" s="13" t="s">
        <v>737</v>
      </c>
      <c r="B369" s="27" t="s">
        <v>738</v>
      </c>
      <c r="C369" s="29" t="s">
        <v>4</v>
      </c>
      <c r="D369" s="16" t="s">
        <v>37</v>
      </c>
      <c r="E369" s="17">
        <v>47303.1</v>
      </c>
      <c r="F369" s="84" t="s">
        <v>90</v>
      </c>
      <c r="G369" s="35" t="s">
        <v>91</v>
      </c>
      <c r="H369" s="36">
        <v>10</v>
      </c>
      <c r="I369" s="17">
        <v>4588.4007</v>
      </c>
      <c r="J369" s="17">
        <f>I369+'2019年固定资产折旧表'!J370</f>
        <v>45884.007</v>
      </c>
      <c r="K369" s="17">
        <f t="shared" si="10"/>
        <v>1419.093</v>
      </c>
      <c r="L369" s="72">
        <v>0.03</v>
      </c>
      <c r="M369" s="17">
        <f t="shared" si="11"/>
        <v>1419.093</v>
      </c>
      <c r="N369" s="17" t="s">
        <v>92</v>
      </c>
    </row>
    <row r="370" spans="1:14">
      <c r="A370" s="13" t="s">
        <v>739</v>
      </c>
      <c r="B370" s="27" t="s">
        <v>740</v>
      </c>
      <c r="C370" s="29" t="s">
        <v>4</v>
      </c>
      <c r="D370" s="16" t="s">
        <v>37</v>
      </c>
      <c r="E370" s="17">
        <v>18327.4</v>
      </c>
      <c r="F370" s="84" t="s">
        <v>90</v>
      </c>
      <c r="G370" s="35" t="s">
        <v>91</v>
      </c>
      <c r="H370" s="36">
        <v>10</v>
      </c>
      <c r="I370" s="17">
        <v>1777.7578</v>
      </c>
      <c r="J370" s="17">
        <f>I370+'2019年固定资产折旧表'!J371</f>
        <v>17777.578</v>
      </c>
      <c r="K370" s="17">
        <f t="shared" si="10"/>
        <v>549.822000000004</v>
      </c>
      <c r="L370" s="72">
        <v>0.03</v>
      </c>
      <c r="M370" s="17">
        <f t="shared" si="11"/>
        <v>549.822</v>
      </c>
      <c r="N370" s="17" t="s">
        <v>92</v>
      </c>
    </row>
    <row r="371" spans="1:14">
      <c r="A371" s="13" t="s">
        <v>741</v>
      </c>
      <c r="B371" s="27" t="s">
        <v>742</v>
      </c>
      <c r="C371" s="29" t="s">
        <v>4</v>
      </c>
      <c r="D371" s="16" t="s">
        <v>37</v>
      </c>
      <c r="E371" s="17">
        <v>59724</v>
      </c>
      <c r="F371" s="84" t="s">
        <v>90</v>
      </c>
      <c r="G371" s="35" t="s">
        <v>91</v>
      </c>
      <c r="H371" s="36">
        <v>10</v>
      </c>
      <c r="I371" s="17">
        <v>5793.228</v>
      </c>
      <c r="J371" s="17">
        <f>I371+'2019年固定资产折旧表'!J372</f>
        <v>57932.28</v>
      </c>
      <c r="K371" s="17">
        <f t="shared" si="10"/>
        <v>1791.71999999999</v>
      </c>
      <c r="L371" s="72">
        <v>0.03</v>
      </c>
      <c r="M371" s="17">
        <f t="shared" si="11"/>
        <v>1791.72</v>
      </c>
      <c r="N371" s="17" t="s">
        <v>92</v>
      </c>
    </row>
    <row r="372" spans="1:14">
      <c r="A372" s="13" t="s">
        <v>743</v>
      </c>
      <c r="B372" s="27" t="s">
        <v>744</v>
      </c>
      <c r="C372" s="29" t="s">
        <v>4</v>
      </c>
      <c r="D372" s="16" t="s">
        <v>37</v>
      </c>
      <c r="E372" s="17">
        <v>41811</v>
      </c>
      <c r="F372" s="84" t="s">
        <v>90</v>
      </c>
      <c r="G372" s="35" t="s">
        <v>91</v>
      </c>
      <c r="H372" s="36">
        <v>10</v>
      </c>
      <c r="I372" s="17">
        <v>4055.667</v>
      </c>
      <c r="J372" s="17">
        <f>I372+'2019年固定资产折旧表'!J373</f>
        <v>40556.67</v>
      </c>
      <c r="K372" s="17">
        <f t="shared" si="10"/>
        <v>1254.32999999999</v>
      </c>
      <c r="L372" s="72">
        <v>0.03</v>
      </c>
      <c r="M372" s="17">
        <f t="shared" si="11"/>
        <v>1254.33</v>
      </c>
      <c r="N372" s="17" t="s">
        <v>92</v>
      </c>
    </row>
    <row r="373" spans="1:14">
      <c r="A373" s="13" t="s">
        <v>745</v>
      </c>
      <c r="B373" s="27" t="s">
        <v>164</v>
      </c>
      <c r="C373" s="29" t="s">
        <v>4</v>
      </c>
      <c r="D373" s="16" t="s">
        <v>37</v>
      </c>
      <c r="E373" s="17">
        <v>21780</v>
      </c>
      <c r="F373" s="84" t="s">
        <v>90</v>
      </c>
      <c r="G373" s="35" t="s">
        <v>91</v>
      </c>
      <c r="H373" s="36">
        <v>10</v>
      </c>
      <c r="I373" s="17">
        <v>2112.66</v>
      </c>
      <c r="J373" s="17">
        <f>I373+'2019年固定资产折旧表'!J374</f>
        <v>21126.6</v>
      </c>
      <c r="K373" s="17">
        <f t="shared" si="10"/>
        <v>653.400000000001</v>
      </c>
      <c r="L373" s="72">
        <v>0.03</v>
      </c>
      <c r="M373" s="17">
        <f t="shared" si="11"/>
        <v>653.4</v>
      </c>
      <c r="N373" s="17" t="s">
        <v>92</v>
      </c>
    </row>
    <row r="374" spans="1:14">
      <c r="A374" s="13" t="s">
        <v>746</v>
      </c>
      <c r="B374" s="27" t="s">
        <v>172</v>
      </c>
      <c r="C374" s="29" t="s">
        <v>4</v>
      </c>
      <c r="D374" s="16" t="s">
        <v>37</v>
      </c>
      <c r="E374" s="17">
        <v>25776</v>
      </c>
      <c r="F374" s="84" t="s">
        <v>90</v>
      </c>
      <c r="G374" s="35" t="s">
        <v>91</v>
      </c>
      <c r="H374" s="36">
        <v>10</v>
      </c>
      <c r="I374" s="17">
        <v>2500.272</v>
      </c>
      <c r="J374" s="17">
        <f>I374+'2019年固定资产折旧表'!J375</f>
        <v>25002.72</v>
      </c>
      <c r="K374" s="17">
        <f t="shared" si="10"/>
        <v>773.279999999999</v>
      </c>
      <c r="L374" s="72">
        <v>0.03</v>
      </c>
      <c r="M374" s="17">
        <f t="shared" si="11"/>
        <v>773.28</v>
      </c>
      <c r="N374" s="17" t="s">
        <v>92</v>
      </c>
    </row>
    <row r="375" spans="1:14">
      <c r="A375" s="13" t="s">
        <v>747</v>
      </c>
      <c r="B375" s="27" t="s">
        <v>166</v>
      </c>
      <c r="C375" s="29" t="s">
        <v>4</v>
      </c>
      <c r="D375" s="16" t="s">
        <v>37</v>
      </c>
      <c r="E375" s="17">
        <v>2080.5</v>
      </c>
      <c r="F375" s="84" t="s">
        <v>90</v>
      </c>
      <c r="G375" s="35" t="s">
        <v>91</v>
      </c>
      <c r="H375" s="36">
        <v>10</v>
      </c>
      <c r="I375" s="17">
        <v>201.8085</v>
      </c>
      <c r="J375" s="17">
        <f>I375+'2019年固定资产折旧表'!J376</f>
        <v>2018.085</v>
      </c>
      <c r="K375" s="17">
        <f t="shared" si="10"/>
        <v>62.4149999999995</v>
      </c>
      <c r="L375" s="72">
        <v>0.03</v>
      </c>
      <c r="M375" s="17">
        <f t="shared" si="11"/>
        <v>62.415</v>
      </c>
      <c r="N375" s="17" t="s">
        <v>92</v>
      </c>
    </row>
    <row r="376" spans="1:14">
      <c r="A376" s="13" t="s">
        <v>748</v>
      </c>
      <c r="B376" s="27" t="s">
        <v>168</v>
      </c>
      <c r="C376" s="29" t="s">
        <v>4</v>
      </c>
      <c r="D376" s="16" t="s">
        <v>37</v>
      </c>
      <c r="E376" s="17">
        <v>27202.65</v>
      </c>
      <c r="F376" s="84" t="s">
        <v>90</v>
      </c>
      <c r="G376" s="35" t="s">
        <v>91</v>
      </c>
      <c r="H376" s="36">
        <v>10</v>
      </c>
      <c r="I376" s="17">
        <v>2638.65705</v>
      </c>
      <c r="J376" s="17">
        <f>I376+'2019年固定资产折旧表'!J377</f>
        <v>26386.5705</v>
      </c>
      <c r="K376" s="17">
        <f t="shared" si="10"/>
        <v>816.079499999993</v>
      </c>
      <c r="L376" s="72">
        <v>0.03</v>
      </c>
      <c r="M376" s="17">
        <f t="shared" si="11"/>
        <v>816.0795</v>
      </c>
      <c r="N376" s="17" t="s">
        <v>92</v>
      </c>
    </row>
    <row r="377" spans="1:14">
      <c r="A377" s="13" t="s">
        <v>749</v>
      </c>
      <c r="B377" s="27" t="s">
        <v>170</v>
      </c>
      <c r="C377" s="47" t="s">
        <v>4</v>
      </c>
      <c r="D377" s="16" t="s">
        <v>37</v>
      </c>
      <c r="E377" s="17">
        <v>2703.7</v>
      </c>
      <c r="F377" s="84" t="s">
        <v>90</v>
      </c>
      <c r="G377" s="35" t="s">
        <v>91</v>
      </c>
      <c r="H377" s="36">
        <v>10</v>
      </c>
      <c r="I377" s="17">
        <v>262.2589</v>
      </c>
      <c r="J377" s="17">
        <f>I377+'2019年固定资产折旧表'!J378</f>
        <v>2622.589</v>
      </c>
      <c r="K377" s="17">
        <f t="shared" si="10"/>
        <v>81.1110000000003</v>
      </c>
      <c r="L377" s="72">
        <v>0.03</v>
      </c>
      <c r="M377" s="17">
        <f t="shared" si="11"/>
        <v>81.111</v>
      </c>
      <c r="N377" s="17" t="s">
        <v>92</v>
      </c>
    </row>
    <row r="378" spans="1:14">
      <c r="A378" s="13" t="s">
        <v>750</v>
      </c>
      <c r="B378" s="48" t="s">
        <v>751</v>
      </c>
      <c r="C378" s="49" t="s">
        <v>4</v>
      </c>
      <c r="D378" s="16" t="s">
        <v>44</v>
      </c>
      <c r="E378" s="17">
        <v>520.79</v>
      </c>
      <c r="F378" s="84" t="s">
        <v>90</v>
      </c>
      <c r="G378" s="35" t="s">
        <v>91</v>
      </c>
      <c r="H378" s="36">
        <v>10</v>
      </c>
      <c r="I378" s="17">
        <v>50.51663</v>
      </c>
      <c r="J378" s="17">
        <f>I378+'2019年固定资产折旧表'!J379</f>
        <v>505.1663</v>
      </c>
      <c r="K378" s="17">
        <f t="shared" si="10"/>
        <v>15.6236999999999</v>
      </c>
      <c r="L378" s="72">
        <v>0.03</v>
      </c>
      <c r="M378" s="17">
        <f t="shared" si="11"/>
        <v>15.6237</v>
      </c>
      <c r="N378" s="17" t="s">
        <v>92</v>
      </c>
    </row>
    <row r="379" spans="1:14">
      <c r="A379" s="13" t="s">
        <v>752</v>
      </c>
      <c r="B379" s="48" t="s">
        <v>753</v>
      </c>
      <c r="C379" s="47" t="s">
        <v>2</v>
      </c>
      <c r="D379" s="16" t="s">
        <v>68</v>
      </c>
      <c r="E379" s="17">
        <v>30130</v>
      </c>
      <c r="F379" s="84" t="s">
        <v>90</v>
      </c>
      <c r="G379" s="35" t="s">
        <v>91</v>
      </c>
      <c r="H379" s="36">
        <v>10</v>
      </c>
      <c r="I379" s="17">
        <v>2922.61</v>
      </c>
      <c r="J379" s="17">
        <f>I379+'2019年固定资产折旧表'!J380</f>
        <v>29226.1</v>
      </c>
      <c r="K379" s="17">
        <f t="shared" si="10"/>
        <v>903.900000000001</v>
      </c>
      <c r="L379" s="72">
        <v>0.03</v>
      </c>
      <c r="M379" s="17">
        <f t="shared" si="11"/>
        <v>903.9</v>
      </c>
      <c r="N379" s="17" t="s">
        <v>92</v>
      </c>
    </row>
    <row r="380" spans="1:14">
      <c r="A380" s="13" t="s">
        <v>754</v>
      </c>
      <c r="B380" s="48" t="s">
        <v>755</v>
      </c>
      <c r="C380" s="47" t="s">
        <v>4</v>
      </c>
      <c r="D380" s="16" t="s">
        <v>48</v>
      </c>
      <c r="E380" s="17">
        <v>17360</v>
      </c>
      <c r="F380" s="84" t="s">
        <v>90</v>
      </c>
      <c r="G380" s="35" t="s">
        <v>91</v>
      </c>
      <c r="H380" s="36">
        <v>10</v>
      </c>
      <c r="I380" s="17">
        <v>1683.92</v>
      </c>
      <c r="J380" s="17">
        <f>I380+'2019年固定资产折旧表'!J381</f>
        <v>16839.2</v>
      </c>
      <c r="K380" s="17">
        <f t="shared" si="10"/>
        <v>520.799999999999</v>
      </c>
      <c r="L380" s="72">
        <v>0.03</v>
      </c>
      <c r="M380" s="17">
        <f t="shared" si="11"/>
        <v>520.8</v>
      </c>
      <c r="N380" s="17" t="s">
        <v>92</v>
      </c>
    </row>
    <row r="381" spans="1:14">
      <c r="A381" s="13" t="s">
        <v>756</v>
      </c>
      <c r="B381" s="48" t="s">
        <v>757</v>
      </c>
      <c r="C381" s="29" t="s">
        <v>0</v>
      </c>
      <c r="D381" s="16" t="s">
        <v>11</v>
      </c>
      <c r="E381" s="17">
        <v>12050028.15</v>
      </c>
      <c r="F381" s="84" t="s">
        <v>90</v>
      </c>
      <c r="G381" s="35" t="s">
        <v>91</v>
      </c>
      <c r="H381" s="36">
        <v>20</v>
      </c>
      <c r="I381" s="17">
        <v>584426.365275</v>
      </c>
      <c r="J381" s="17">
        <f>I381+'2019年固定资产折旧表'!J382</f>
        <v>5844263.65275</v>
      </c>
      <c r="K381" s="17">
        <f t="shared" si="10"/>
        <v>6205764.49725</v>
      </c>
      <c r="L381" s="72">
        <v>0.03</v>
      </c>
      <c r="M381" s="17">
        <f t="shared" si="11"/>
        <v>361500.8445</v>
      </c>
      <c r="N381" s="17" t="s">
        <v>92</v>
      </c>
    </row>
    <row r="382" spans="1:14">
      <c r="A382" s="13" t="s">
        <v>758</v>
      </c>
      <c r="B382" s="48" t="s">
        <v>759</v>
      </c>
      <c r="C382" s="47" t="s">
        <v>1</v>
      </c>
      <c r="D382" s="16" t="s">
        <v>12</v>
      </c>
      <c r="E382" s="17">
        <v>462324.37</v>
      </c>
      <c r="F382" s="84" t="s">
        <v>90</v>
      </c>
      <c r="G382" s="35" t="s">
        <v>91</v>
      </c>
      <c r="H382" s="36">
        <v>20</v>
      </c>
      <c r="I382" s="17">
        <v>22422.731945</v>
      </c>
      <c r="J382" s="17">
        <f>I382+'2019年固定资产折旧表'!J383</f>
        <v>224227.31945</v>
      </c>
      <c r="K382" s="17">
        <f t="shared" si="10"/>
        <v>238097.05055</v>
      </c>
      <c r="L382" s="72">
        <v>0.03</v>
      </c>
      <c r="M382" s="17">
        <f t="shared" si="11"/>
        <v>13869.7311</v>
      </c>
      <c r="N382" s="17" t="s">
        <v>92</v>
      </c>
    </row>
    <row r="383" spans="1:14">
      <c r="A383" s="13" t="s">
        <v>760</v>
      </c>
      <c r="B383" s="48" t="s">
        <v>761</v>
      </c>
      <c r="C383" s="49" t="s">
        <v>1</v>
      </c>
      <c r="D383" s="16" t="s">
        <v>34</v>
      </c>
      <c r="E383" s="17">
        <v>197737.01</v>
      </c>
      <c r="F383" s="84" t="s">
        <v>90</v>
      </c>
      <c r="G383" s="35" t="s">
        <v>91</v>
      </c>
      <c r="H383" s="36">
        <v>20</v>
      </c>
      <c r="I383" s="17">
        <v>9590.244985</v>
      </c>
      <c r="J383" s="17">
        <f>I383+'2019年固定资产折旧表'!J384</f>
        <v>95902.44985</v>
      </c>
      <c r="K383" s="17">
        <f t="shared" si="10"/>
        <v>101834.56015</v>
      </c>
      <c r="L383" s="72">
        <v>0.03</v>
      </c>
      <c r="M383" s="17">
        <f t="shared" si="11"/>
        <v>5932.1103</v>
      </c>
      <c r="N383" s="17" t="s">
        <v>92</v>
      </c>
    </row>
    <row r="384" spans="1:14">
      <c r="A384" s="13" t="s">
        <v>762</v>
      </c>
      <c r="B384" s="48" t="s">
        <v>763</v>
      </c>
      <c r="C384" s="29" t="s">
        <v>1</v>
      </c>
      <c r="D384" s="16" t="s">
        <v>12</v>
      </c>
      <c r="E384" s="17">
        <v>425182.91</v>
      </c>
      <c r="F384" s="84" t="s">
        <v>90</v>
      </c>
      <c r="G384" s="35" t="s">
        <v>91</v>
      </c>
      <c r="H384" s="36">
        <v>20</v>
      </c>
      <c r="I384" s="17">
        <v>20621.371135</v>
      </c>
      <c r="J384" s="17">
        <f>I384+'2019年固定资产折旧表'!J385</f>
        <v>206213.71135</v>
      </c>
      <c r="K384" s="17">
        <f t="shared" si="10"/>
        <v>218969.19865</v>
      </c>
      <c r="L384" s="72">
        <v>0.03</v>
      </c>
      <c r="M384" s="17">
        <f t="shared" si="11"/>
        <v>12755.4873</v>
      </c>
      <c r="N384" s="17" t="s">
        <v>92</v>
      </c>
    </row>
    <row r="385" spans="1:14">
      <c r="A385" s="13" t="s">
        <v>764</v>
      </c>
      <c r="B385" s="48" t="s">
        <v>765</v>
      </c>
      <c r="C385" s="47" t="s">
        <v>1</v>
      </c>
      <c r="D385" s="16" t="s">
        <v>12</v>
      </c>
      <c r="E385" s="17">
        <v>27147.76</v>
      </c>
      <c r="F385" s="84" t="s">
        <v>90</v>
      </c>
      <c r="G385" s="35" t="s">
        <v>91</v>
      </c>
      <c r="H385" s="36">
        <v>20</v>
      </c>
      <c r="I385" s="17">
        <v>1316.66636</v>
      </c>
      <c r="J385" s="17">
        <f>I385+'2019年固定资产折旧表'!J386</f>
        <v>13166.6636</v>
      </c>
      <c r="K385" s="17">
        <f t="shared" si="10"/>
        <v>13981.0964</v>
      </c>
      <c r="L385" s="72">
        <v>0.03</v>
      </c>
      <c r="M385" s="17">
        <f t="shared" si="11"/>
        <v>814.4328</v>
      </c>
      <c r="N385" s="17" t="s">
        <v>92</v>
      </c>
    </row>
    <row r="386" spans="1:14">
      <c r="A386" s="13" t="s">
        <v>766</v>
      </c>
      <c r="B386" s="48" t="s">
        <v>767</v>
      </c>
      <c r="C386" s="49" t="s">
        <v>1</v>
      </c>
      <c r="D386" s="16" t="s">
        <v>23</v>
      </c>
      <c r="E386" s="17">
        <v>1633200</v>
      </c>
      <c r="F386" s="84" t="s">
        <v>90</v>
      </c>
      <c r="G386" s="35" t="s">
        <v>91</v>
      </c>
      <c r="H386" s="36">
        <v>20</v>
      </c>
      <c r="I386" s="17">
        <v>79210.2</v>
      </c>
      <c r="J386" s="17">
        <f>I386+'2019年固定资产折旧表'!J387</f>
        <v>792102</v>
      </c>
      <c r="K386" s="17">
        <f t="shared" si="10"/>
        <v>841098</v>
      </c>
      <c r="L386" s="72">
        <v>0.03</v>
      </c>
      <c r="M386" s="17">
        <f t="shared" si="11"/>
        <v>48996</v>
      </c>
      <c r="N386" s="17" t="s">
        <v>92</v>
      </c>
    </row>
    <row r="387" spans="1:14">
      <c r="A387" s="13" t="s">
        <v>768</v>
      </c>
      <c r="B387" s="48" t="s">
        <v>769</v>
      </c>
      <c r="C387" s="29" t="s">
        <v>1</v>
      </c>
      <c r="D387" s="16" t="s">
        <v>23</v>
      </c>
      <c r="E387" s="17">
        <v>506705.27</v>
      </c>
      <c r="F387" s="84" t="s">
        <v>90</v>
      </c>
      <c r="G387" s="35" t="s">
        <v>91</v>
      </c>
      <c r="H387" s="36">
        <v>20</v>
      </c>
      <c r="I387" s="17">
        <v>24575.205595</v>
      </c>
      <c r="J387" s="17">
        <f>I387+'2019年固定资产折旧表'!J388</f>
        <v>245752.05595</v>
      </c>
      <c r="K387" s="17">
        <f t="shared" si="10"/>
        <v>260953.21405</v>
      </c>
      <c r="L387" s="72">
        <v>0.03</v>
      </c>
      <c r="M387" s="17">
        <f t="shared" si="11"/>
        <v>15201.1581</v>
      </c>
      <c r="N387" s="17" t="s">
        <v>92</v>
      </c>
    </row>
    <row r="388" spans="1:14">
      <c r="A388" s="13" t="s">
        <v>770</v>
      </c>
      <c r="B388" s="48" t="s">
        <v>771</v>
      </c>
      <c r="C388" s="47" t="s">
        <v>4</v>
      </c>
      <c r="D388" s="16" t="s">
        <v>44</v>
      </c>
      <c r="E388" s="17">
        <v>530000</v>
      </c>
      <c r="F388" s="84" t="s">
        <v>90</v>
      </c>
      <c r="G388" s="35" t="s">
        <v>91</v>
      </c>
      <c r="H388" s="36">
        <v>10</v>
      </c>
      <c r="I388" s="17">
        <v>51410</v>
      </c>
      <c r="J388" s="17">
        <f>I388+'2019年固定资产折旧表'!J389</f>
        <v>514100</v>
      </c>
      <c r="K388" s="17">
        <f t="shared" ref="K388:K393" si="12">E388-J388</f>
        <v>15900</v>
      </c>
      <c r="L388" s="72">
        <v>0.03</v>
      </c>
      <c r="M388" s="17">
        <f t="shared" ref="M388:M432" si="13">E388*L388</f>
        <v>15900</v>
      </c>
      <c r="N388" s="17" t="s">
        <v>92</v>
      </c>
    </row>
    <row r="389" spans="1:14">
      <c r="A389" s="13" t="s">
        <v>772</v>
      </c>
      <c r="B389" s="48" t="s">
        <v>773</v>
      </c>
      <c r="C389" s="49" t="s">
        <v>5</v>
      </c>
      <c r="D389" s="16" t="s">
        <v>45</v>
      </c>
      <c r="E389" s="17">
        <v>334970</v>
      </c>
      <c r="F389" s="84" t="s">
        <v>90</v>
      </c>
      <c r="G389" s="35" t="s">
        <v>91</v>
      </c>
      <c r="H389" s="36">
        <v>10</v>
      </c>
      <c r="I389" s="17">
        <v>32492.09</v>
      </c>
      <c r="J389" s="17">
        <f>I389+'2019年固定资产折旧表'!J390</f>
        <v>324920.9</v>
      </c>
      <c r="K389" s="17">
        <f t="shared" si="12"/>
        <v>10049.1000000001</v>
      </c>
      <c r="L389" s="72">
        <v>0.03</v>
      </c>
      <c r="M389" s="17">
        <f t="shared" si="13"/>
        <v>10049.1</v>
      </c>
      <c r="N389" s="17" t="s">
        <v>92</v>
      </c>
    </row>
    <row r="390" spans="1:14">
      <c r="A390" s="13" t="s">
        <v>774</v>
      </c>
      <c r="B390" s="48" t="s">
        <v>775</v>
      </c>
      <c r="C390" s="29" t="s">
        <v>1</v>
      </c>
      <c r="D390" s="16" t="s">
        <v>12</v>
      </c>
      <c r="E390" s="17">
        <v>535950.98</v>
      </c>
      <c r="F390" s="84" t="s">
        <v>90</v>
      </c>
      <c r="G390" s="35" t="s">
        <v>91</v>
      </c>
      <c r="H390" s="36">
        <v>20</v>
      </c>
      <c r="I390" s="17">
        <v>25993.62253</v>
      </c>
      <c r="J390" s="17">
        <f>I390+'2019年固定资产折旧表'!J391</f>
        <v>259936.2253</v>
      </c>
      <c r="K390" s="17">
        <f t="shared" si="12"/>
        <v>276014.7547</v>
      </c>
      <c r="L390" s="72">
        <v>0.03</v>
      </c>
      <c r="M390" s="17">
        <f t="shared" si="13"/>
        <v>16078.5294</v>
      </c>
      <c r="N390" s="17" t="s">
        <v>92</v>
      </c>
    </row>
    <row r="391" spans="1:14">
      <c r="A391" s="13" t="s">
        <v>776</v>
      </c>
      <c r="B391" s="48" t="s">
        <v>777</v>
      </c>
      <c r="C391" s="47" t="s">
        <v>3</v>
      </c>
      <c r="D391" s="16" t="s">
        <v>47</v>
      </c>
      <c r="E391" s="17">
        <v>6594.5</v>
      </c>
      <c r="F391" s="84" t="s">
        <v>90</v>
      </c>
      <c r="G391" s="35" t="s">
        <v>91</v>
      </c>
      <c r="H391" s="36">
        <v>10</v>
      </c>
      <c r="I391" s="17">
        <v>639.6665</v>
      </c>
      <c r="J391" s="17">
        <f>I391+'2019年固定资产折旧表'!J392</f>
        <v>6396.665</v>
      </c>
      <c r="K391" s="17">
        <f t="shared" si="12"/>
        <v>197.834999999999</v>
      </c>
      <c r="L391" s="72">
        <v>0.03</v>
      </c>
      <c r="M391" s="17">
        <f t="shared" si="13"/>
        <v>197.835</v>
      </c>
      <c r="N391" s="17" t="s">
        <v>92</v>
      </c>
    </row>
    <row r="392" spans="1:14">
      <c r="A392" s="13" t="s">
        <v>778</v>
      </c>
      <c r="B392" s="48" t="s">
        <v>779</v>
      </c>
      <c r="C392" s="49" t="s">
        <v>3</v>
      </c>
      <c r="D392" s="16" t="s">
        <v>14</v>
      </c>
      <c r="E392" s="17">
        <v>55000</v>
      </c>
      <c r="F392" s="84" t="s">
        <v>90</v>
      </c>
      <c r="G392" s="35" t="s">
        <v>91</v>
      </c>
      <c r="H392" s="36">
        <v>10</v>
      </c>
      <c r="I392" s="17">
        <v>5335</v>
      </c>
      <c r="J392" s="17">
        <f>I392+'2019年固定资产折旧表'!J393</f>
        <v>53350</v>
      </c>
      <c r="K392" s="17">
        <f t="shared" si="12"/>
        <v>1650</v>
      </c>
      <c r="L392" s="72">
        <v>0.03</v>
      </c>
      <c r="M392" s="17">
        <f t="shared" si="13"/>
        <v>1650</v>
      </c>
      <c r="N392" s="17" t="s">
        <v>92</v>
      </c>
    </row>
    <row r="393" spans="1:14">
      <c r="A393" s="13" t="s">
        <v>780</v>
      </c>
      <c r="B393" s="48" t="s">
        <v>781</v>
      </c>
      <c r="C393" s="49" t="s">
        <v>10</v>
      </c>
      <c r="D393" s="49" t="s">
        <v>32</v>
      </c>
      <c r="E393" s="17">
        <v>3800</v>
      </c>
      <c r="F393" s="84" t="s">
        <v>90</v>
      </c>
      <c r="G393" s="35" t="s">
        <v>782</v>
      </c>
      <c r="H393" s="17">
        <v>5</v>
      </c>
      <c r="I393" s="17">
        <v>0</v>
      </c>
      <c r="J393" s="17">
        <f>I393+'2019年固定资产折旧表'!J394</f>
        <v>3610</v>
      </c>
      <c r="K393" s="17">
        <f t="shared" si="12"/>
        <v>190</v>
      </c>
      <c r="L393" s="72">
        <v>0.05</v>
      </c>
      <c r="M393" s="17">
        <f t="shared" si="13"/>
        <v>190</v>
      </c>
      <c r="N393" s="17" t="s">
        <v>783</v>
      </c>
    </row>
    <row r="394" spans="1:14">
      <c r="A394" s="13" t="s">
        <v>784</v>
      </c>
      <c r="B394" s="48" t="s">
        <v>785</v>
      </c>
      <c r="C394" s="49" t="s">
        <v>10</v>
      </c>
      <c r="D394" s="49" t="s">
        <v>32</v>
      </c>
      <c r="E394" s="17">
        <v>563.11</v>
      </c>
      <c r="F394" s="84" t="s">
        <v>90</v>
      </c>
      <c r="G394" s="35" t="s">
        <v>786</v>
      </c>
      <c r="H394" s="17">
        <v>5</v>
      </c>
      <c r="I394" s="17">
        <v>107.04</v>
      </c>
      <c r="J394" s="17">
        <f>I394+'2019年固定资产折旧表'!J395</f>
        <v>392.48</v>
      </c>
      <c r="K394" s="17">
        <f t="shared" ref="K394:K432" si="14">E394-J394</f>
        <v>170.63</v>
      </c>
      <c r="L394" s="72">
        <v>0.05</v>
      </c>
      <c r="M394" s="17">
        <f t="shared" si="13"/>
        <v>28.1555</v>
      </c>
      <c r="N394" s="17" t="s">
        <v>783</v>
      </c>
    </row>
    <row r="395" spans="1:14">
      <c r="A395" s="13" t="s">
        <v>787</v>
      </c>
      <c r="B395" s="48" t="s">
        <v>785</v>
      </c>
      <c r="C395" s="49" t="s">
        <v>10</v>
      </c>
      <c r="D395" s="49" t="s">
        <v>32</v>
      </c>
      <c r="E395" s="17">
        <v>563.11</v>
      </c>
      <c r="F395" s="84" t="s">
        <v>90</v>
      </c>
      <c r="G395" s="35" t="s">
        <v>786</v>
      </c>
      <c r="H395" s="17">
        <v>5</v>
      </c>
      <c r="I395" s="17">
        <v>107.04</v>
      </c>
      <c r="J395" s="17">
        <f>I395+'2019年固定资产折旧表'!J396</f>
        <v>392.48</v>
      </c>
      <c r="K395" s="17">
        <f t="shared" si="14"/>
        <v>170.63</v>
      </c>
      <c r="L395" s="72">
        <v>0.05</v>
      </c>
      <c r="M395" s="17">
        <f t="shared" si="13"/>
        <v>28.1555</v>
      </c>
      <c r="N395" s="17" t="s">
        <v>783</v>
      </c>
    </row>
    <row r="396" spans="1:14">
      <c r="A396" s="13" t="s">
        <v>788</v>
      </c>
      <c r="B396" s="48" t="s">
        <v>785</v>
      </c>
      <c r="C396" s="49" t="s">
        <v>10</v>
      </c>
      <c r="D396" s="49" t="s">
        <v>32</v>
      </c>
      <c r="E396" s="17">
        <v>563.1</v>
      </c>
      <c r="F396" s="84" t="s">
        <v>90</v>
      </c>
      <c r="G396" s="35" t="s">
        <v>786</v>
      </c>
      <c r="H396" s="17">
        <v>5</v>
      </c>
      <c r="I396" s="17">
        <v>107.04</v>
      </c>
      <c r="J396" s="17">
        <f>I396+'2019年固定资产折旧表'!J397</f>
        <v>392.48</v>
      </c>
      <c r="K396" s="17">
        <f t="shared" si="14"/>
        <v>170.62</v>
      </c>
      <c r="L396" s="72">
        <v>0.05</v>
      </c>
      <c r="M396" s="17">
        <f t="shared" si="13"/>
        <v>28.155</v>
      </c>
      <c r="N396" s="17" t="s">
        <v>783</v>
      </c>
    </row>
    <row r="397" spans="1:14">
      <c r="A397" s="13" t="s">
        <v>789</v>
      </c>
      <c r="B397" s="48" t="s">
        <v>785</v>
      </c>
      <c r="C397" s="49" t="s">
        <v>10</v>
      </c>
      <c r="D397" s="49" t="s">
        <v>32</v>
      </c>
      <c r="E397" s="17">
        <v>563.11</v>
      </c>
      <c r="F397" s="84" t="s">
        <v>90</v>
      </c>
      <c r="G397" s="35" t="s">
        <v>786</v>
      </c>
      <c r="H397" s="17">
        <v>5</v>
      </c>
      <c r="I397" s="17">
        <v>107.04</v>
      </c>
      <c r="J397" s="17">
        <f>I397+'2019年固定资产折旧表'!J398</f>
        <v>392.48</v>
      </c>
      <c r="K397" s="17">
        <f t="shared" si="14"/>
        <v>170.63</v>
      </c>
      <c r="L397" s="72">
        <v>0.05</v>
      </c>
      <c r="M397" s="17">
        <f t="shared" si="13"/>
        <v>28.1555</v>
      </c>
      <c r="N397" s="17" t="s">
        <v>783</v>
      </c>
    </row>
    <row r="398" spans="1:14">
      <c r="A398" s="13" t="s">
        <v>790</v>
      </c>
      <c r="B398" s="48" t="s">
        <v>791</v>
      </c>
      <c r="C398" s="49" t="s">
        <v>10</v>
      </c>
      <c r="D398" s="49" t="s">
        <v>21</v>
      </c>
      <c r="E398" s="17">
        <v>12500</v>
      </c>
      <c r="F398" s="84" t="s">
        <v>90</v>
      </c>
      <c r="G398" s="35" t="s">
        <v>792</v>
      </c>
      <c r="H398" s="17">
        <v>5</v>
      </c>
      <c r="I398" s="17">
        <v>0</v>
      </c>
      <c r="J398" s="17">
        <f>I398+'2019年固定资产折旧表'!J399</f>
        <v>11875</v>
      </c>
      <c r="K398" s="17">
        <f t="shared" si="14"/>
        <v>625</v>
      </c>
      <c r="L398" s="72">
        <v>0.05</v>
      </c>
      <c r="M398" s="17">
        <f t="shared" si="13"/>
        <v>625</v>
      </c>
      <c r="N398" s="17" t="s">
        <v>783</v>
      </c>
    </row>
    <row r="399" spans="1:14">
      <c r="A399" s="13" t="s">
        <v>793</v>
      </c>
      <c r="B399" s="48" t="s">
        <v>794</v>
      </c>
      <c r="C399" s="49" t="s">
        <v>10</v>
      </c>
      <c r="D399" s="49" t="s">
        <v>32</v>
      </c>
      <c r="E399" s="17">
        <v>1599</v>
      </c>
      <c r="F399" s="84" t="s">
        <v>90</v>
      </c>
      <c r="G399" s="35" t="s">
        <v>795</v>
      </c>
      <c r="H399" s="17">
        <v>5</v>
      </c>
      <c r="I399" s="17">
        <v>0</v>
      </c>
      <c r="J399" s="17">
        <f>I399+'2019年固定资产折旧表'!J400</f>
        <v>1519.05</v>
      </c>
      <c r="K399" s="17">
        <f t="shared" si="14"/>
        <v>79.95</v>
      </c>
      <c r="L399" s="72">
        <v>0.05</v>
      </c>
      <c r="M399" s="17">
        <f t="shared" si="13"/>
        <v>79.95</v>
      </c>
      <c r="N399" s="17" t="s">
        <v>783</v>
      </c>
    </row>
    <row r="400" spans="1:14">
      <c r="A400" s="13" t="s">
        <v>796</v>
      </c>
      <c r="B400" s="48" t="s">
        <v>797</v>
      </c>
      <c r="C400" s="49" t="s">
        <v>10</v>
      </c>
      <c r="D400" s="49" t="s">
        <v>21</v>
      </c>
      <c r="E400" s="17">
        <v>3990</v>
      </c>
      <c r="F400" s="84" t="s">
        <v>90</v>
      </c>
      <c r="G400" s="35" t="s">
        <v>795</v>
      </c>
      <c r="H400" s="17">
        <v>5</v>
      </c>
      <c r="I400" s="17">
        <v>0</v>
      </c>
      <c r="J400" s="17">
        <f>I400+'2019年固定资产折旧表'!J401</f>
        <v>3790.5</v>
      </c>
      <c r="K400" s="17">
        <f t="shared" si="14"/>
        <v>199.5</v>
      </c>
      <c r="L400" s="72">
        <v>0.05</v>
      </c>
      <c r="M400" s="17">
        <f t="shared" si="13"/>
        <v>199.5</v>
      </c>
      <c r="N400" s="17" t="s">
        <v>783</v>
      </c>
    </row>
    <row r="401" spans="1:14">
      <c r="A401" s="13" t="s">
        <v>798</v>
      </c>
      <c r="B401" s="48" t="s">
        <v>799</v>
      </c>
      <c r="C401" s="49" t="s">
        <v>10</v>
      </c>
      <c r="D401" s="49" t="s">
        <v>21</v>
      </c>
      <c r="E401" s="17">
        <v>1600</v>
      </c>
      <c r="F401" s="84" t="s">
        <v>90</v>
      </c>
      <c r="G401" s="35" t="s">
        <v>795</v>
      </c>
      <c r="H401" s="17">
        <v>5</v>
      </c>
      <c r="I401" s="17">
        <v>0</v>
      </c>
      <c r="J401" s="17">
        <f>I401+'2019年固定资产折旧表'!J402</f>
        <v>1520</v>
      </c>
      <c r="K401" s="17">
        <f t="shared" si="14"/>
        <v>80</v>
      </c>
      <c r="L401" s="72">
        <v>0.05</v>
      </c>
      <c r="M401" s="17">
        <f t="shared" si="13"/>
        <v>80</v>
      </c>
      <c r="N401" s="17" t="s">
        <v>783</v>
      </c>
    </row>
    <row r="402" spans="1:14">
      <c r="A402" s="13" t="s">
        <v>800</v>
      </c>
      <c r="B402" s="48" t="s">
        <v>801</v>
      </c>
      <c r="C402" s="49" t="s">
        <v>10</v>
      </c>
      <c r="D402" s="49" t="s">
        <v>21</v>
      </c>
      <c r="E402" s="17">
        <v>1160</v>
      </c>
      <c r="F402" s="84" t="s">
        <v>90</v>
      </c>
      <c r="G402" s="35" t="s">
        <v>802</v>
      </c>
      <c r="H402" s="17">
        <v>5</v>
      </c>
      <c r="I402" s="17">
        <v>0</v>
      </c>
      <c r="J402" s="17">
        <f>I402+'2019年固定资产折旧表'!J403</f>
        <v>1102</v>
      </c>
      <c r="K402" s="17">
        <f t="shared" si="14"/>
        <v>58</v>
      </c>
      <c r="L402" s="72">
        <v>0.05</v>
      </c>
      <c r="M402" s="17">
        <f t="shared" si="13"/>
        <v>58</v>
      </c>
      <c r="N402" s="17" t="s">
        <v>783</v>
      </c>
    </row>
    <row r="403" spans="1:14">
      <c r="A403" s="13" t="s">
        <v>803</v>
      </c>
      <c r="B403" s="48" t="s">
        <v>804</v>
      </c>
      <c r="C403" s="49" t="s">
        <v>10</v>
      </c>
      <c r="D403" s="49" t="s">
        <v>21</v>
      </c>
      <c r="E403" s="17">
        <v>3900</v>
      </c>
      <c r="F403" s="84" t="s">
        <v>90</v>
      </c>
      <c r="G403" s="35" t="s">
        <v>805</v>
      </c>
      <c r="H403" s="17">
        <v>5</v>
      </c>
      <c r="I403" s="17">
        <v>308.75</v>
      </c>
      <c r="J403" s="17">
        <f>I403+'2019年固定资产折旧表'!J404</f>
        <v>3705</v>
      </c>
      <c r="K403" s="17">
        <f t="shared" si="14"/>
        <v>195</v>
      </c>
      <c r="L403" s="72">
        <v>0.05</v>
      </c>
      <c r="M403" s="17">
        <f t="shared" si="13"/>
        <v>195</v>
      </c>
      <c r="N403" s="17" t="s">
        <v>783</v>
      </c>
    </row>
    <row r="404" spans="1:14">
      <c r="A404" s="13" t="s">
        <v>806</v>
      </c>
      <c r="B404" s="48" t="s">
        <v>807</v>
      </c>
      <c r="C404" s="49" t="s">
        <v>10</v>
      </c>
      <c r="D404" s="49" t="s">
        <v>32</v>
      </c>
      <c r="E404" s="17">
        <v>1480</v>
      </c>
      <c r="F404" s="84" t="s">
        <v>90</v>
      </c>
      <c r="G404" s="35" t="s">
        <v>805</v>
      </c>
      <c r="H404" s="17">
        <v>5</v>
      </c>
      <c r="I404" s="17">
        <v>117.35</v>
      </c>
      <c r="J404" s="17">
        <f>I404+'2019年固定资产折旧表'!J405</f>
        <v>1406</v>
      </c>
      <c r="K404" s="17">
        <f t="shared" si="14"/>
        <v>73.9999999999998</v>
      </c>
      <c r="L404" s="72">
        <v>0.05</v>
      </c>
      <c r="M404" s="17">
        <f t="shared" si="13"/>
        <v>74</v>
      </c>
      <c r="N404" s="17" t="s">
        <v>783</v>
      </c>
    </row>
    <row r="405" spans="1:14">
      <c r="A405" s="13" t="s">
        <v>808</v>
      </c>
      <c r="B405" s="48" t="s">
        <v>809</v>
      </c>
      <c r="C405" s="49" t="s">
        <v>10</v>
      </c>
      <c r="D405" s="49" t="s">
        <v>21</v>
      </c>
      <c r="E405" s="17">
        <v>4029.13</v>
      </c>
      <c r="F405" s="84" t="s">
        <v>90</v>
      </c>
      <c r="G405" s="35" t="s">
        <v>810</v>
      </c>
      <c r="H405" s="17">
        <v>5</v>
      </c>
      <c r="I405" s="17">
        <v>765.48</v>
      </c>
      <c r="J405" s="17">
        <f>I405+'2019年固定资产折旧表'!J406</f>
        <v>2806.76</v>
      </c>
      <c r="K405" s="17">
        <f t="shared" si="14"/>
        <v>1222.37</v>
      </c>
      <c r="L405" s="72">
        <v>0.05</v>
      </c>
      <c r="M405" s="17">
        <f t="shared" si="13"/>
        <v>201.4565</v>
      </c>
      <c r="N405" s="17" t="s">
        <v>783</v>
      </c>
    </row>
    <row r="406" spans="1:14">
      <c r="A406" s="13" t="s">
        <v>811</v>
      </c>
      <c r="B406" s="48" t="s">
        <v>812</v>
      </c>
      <c r="C406" s="49" t="s">
        <v>10</v>
      </c>
      <c r="D406" s="49" t="s">
        <v>21</v>
      </c>
      <c r="E406" s="17">
        <v>3262.14</v>
      </c>
      <c r="F406" s="84" t="s">
        <v>90</v>
      </c>
      <c r="G406" s="35" t="s">
        <v>810</v>
      </c>
      <c r="H406" s="17">
        <v>5</v>
      </c>
      <c r="I406" s="17">
        <v>619.8</v>
      </c>
      <c r="J406" s="17">
        <f>I406+'2019年固定资产折旧表'!J407</f>
        <v>2272.6</v>
      </c>
      <c r="K406" s="17">
        <f t="shared" si="14"/>
        <v>989.54</v>
      </c>
      <c r="L406" s="72">
        <v>0.05</v>
      </c>
      <c r="M406" s="17">
        <f t="shared" si="13"/>
        <v>163.107</v>
      </c>
      <c r="N406" s="17" t="s">
        <v>783</v>
      </c>
    </row>
    <row r="407" spans="1:14">
      <c r="A407" s="13" t="s">
        <v>813</v>
      </c>
      <c r="B407" s="48" t="s">
        <v>814</v>
      </c>
      <c r="C407" s="49" t="s">
        <v>2</v>
      </c>
      <c r="D407" s="49" t="s">
        <v>24</v>
      </c>
      <c r="E407" s="17">
        <v>84680</v>
      </c>
      <c r="F407" s="84" t="s">
        <v>90</v>
      </c>
      <c r="G407" s="35" t="s">
        <v>815</v>
      </c>
      <c r="H407" s="17">
        <v>10</v>
      </c>
      <c r="I407" s="17">
        <v>8044.56</v>
      </c>
      <c r="J407" s="17">
        <f>I407+'2019年固定资产折旧表'!J408</f>
        <v>49608.12</v>
      </c>
      <c r="K407" s="17">
        <f t="shared" si="14"/>
        <v>35071.88</v>
      </c>
      <c r="L407" s="72">
        <v>0.05</v>
      </c>
      <c r="M407" s="17">
        <f t="shared" si="13"/>
        <v>4234</v>
      </c>
      <c r="N407" s="17" t="s">
        <v>783</v>
      </c>
    </row>
    <row r="408" spans="1:14">
      <c r="A408" s="13" t="s">
        <v>816</v>
      </c>
      <c r="B408" s="48" t="s">
        <v>814</v>
      </c>
      <c r="C408" s="49" t="s">
        <v>2</v>
      </c>
      <c r="D408" s="49" t="s">
        <v>24</v>
      </c>
      <c r="E408" s="17">
        <v>84680</v>
      </c>
      <c r="F408" s="84" t="s">
        <v>90</v>
      </c>
      <c r="G408" s="35" t="s">
        <v>815</v>
      </c>
      <c r="H408" s="17">
        <v>10</v>
      </c>
      <c r="I408" s="17">
        <v>8044.56</v>
      </c>
      <c r="J408" s="17">
        <f>I408+'2019年固定资产折旧表'!J409</f>
        <v>49608.12</v>
      </c>
      <c r="K408" s="17">
        <f t="shared" si="14"/>
        <v>35071.88</v>
      </c>
      <c r="L408" s="72">
        <v>0.05</v>
      </c>
      <c r="M408" s="17">
        <f t="shared" si="13"/>
        <v>4234</v>
      </c>
      <c r="N408" s="17" t="s">
        <v>783</v>
      </c>
    </row>
    <row r="409" spans="1:14">
      <c r="A409" s="13" t="s">
        <v>817</v>
      </c>
      <c r="B409" s="48" t="s">
        <v>818</v>
      </c>
      <c r="C409" s="49" t="s">
        <v>4</v>
      </c>
      <c r="D409" s="49" t="s">
        <v>48</v>
      </c>
      <c r="E409" s="17">
        <v>4750</v>
      </c>
      <c r="F409" s="84" t="s">
        <v>90</v>
      </c>
      <c r="G409" s="35" t="s">
        <v>819</v>
      </c>
      <c r="H409" s="17">
        <v>5</v>
      </c>
      <c r="I409" s="17">
        <v>0</v>
      </c>
      <c r="J409" s="17">
        <f>I409+'2019年固定资产折旧表'!J410</f>
        <v>4512.5</v>
      </c>
      <c r="K409" s="17">
        <f t="shared" si="14"/>
        <v>237.5</v>
      </c>
      <c r="L409" s="72">
        <v>0.05</v>
      </c>
      <c r="M409" s="17">
        <f t="shared" si="13"/>
        <v>237.5</v>
      </c>
      <c r="N409" s="17" t="s">
        <v>783</v>
      </c>
    </row>
    <row r="410" spans="1:14">
      <c r="A410" s="13" t="s">
        <v>820</v>
      </c>
      <c r="B410" s="48" t="s">
        <v>821</v>
      </c>
      <c r="C410" s="49" t="s">
        <v>4</v>
      </c>
      <c r="D410" s="49" t="s">
        <v>48</v>
      </c>
      <c r="E410" s="17">
        <v>4900</v>
      </c>
      <c r="F410" s="84" t="s">
        <v>90</v>
      </c>
      <c r="G410" s="35" t="s">
        <v>822</v>
      </c>
      <c r="H410" s="17">
        <v>5</v>
      </c>
      <c r="I410" s="17">
        <v>0</v>
      </c>
      <c r="J410" s="17">
        <f>I410+'2019年固定资产折旧表'!J411</f>
        <v>4655</v>
      </c>
      <c r="K410" s="17">
        <f t="shared" si="14"/>
        <v>245</v>
      </c>
      <c r="L410" s="72">
        <v>0.05</v>
      </c>
      <c r="M410" s="17">
        <f t="shared" si="13"/>
        <v>245</v>
      </c>
      <c r="N410" s="17" t="s">
        <v>783</v>
      </c>
    </row>
    <row r="411" spans="1:14">
      <c r="A411" s="13" t="s">
        <v>823</v>
      </c>
      <c r="B411" s="48" t="s">
        <v>824</v>
      </c>
      <c r="C411" s="49" t="s">
        <v>10</v>
      </c>
      <c r="D411" s="49" t="s">
        <v>32</v>
      </c>
      <c r="E411" s="17">
        <v>2213.59</v>
      </c>
      <c r="F411" s="84" t="s">
        <v>90</v>
      </c>
      <c r="G411" s="35" t="s">
        <v>825</v>
      </c>
      <c r="H411" s="17">
        <v>5</v>
      </c>
      <c r="I411" s="17">
        <v>420.51</v>
      </c>
      <c r="J411" s="17">
        <f>I411+'2019年固定资产折旧表'!J412</f>
        <v>2102.91</v>
      </c>
      <c r="K411" s="17">
        <f t="shared" si="14"/>
        <v>110.68</v>
      </c>
      <c r="L411" s="72">
        <v>0.05</v>
      </c>
      <c r="M411" s="17">
        <f t="shared" si="13"/>
        <v>110.6795</v>
      </c>
      <c r="N411" s="17" t="s">
        <v>783</v>
      </c>
    </row>
    <row r="412" spans="1:14">
      <c r="A412" s="13" t="s">
        <v>826</v>
      </c>
      <c r="B412" s="48" t="s">
        <v>827</v>
      </c>
      <c r="C412" s="49" t="s">
        <v>10</v>
      </c>
      <c r="D412" s="49" t="s">
        <v>32</v>
      </c>
      <c r="E412" s="17">
        <v>660.19</v>
      </c>
      <c r="F412" s="84" t="s">
        <v>90</v>
      </c>
      <c r="G412" s="35" t="s">
        <v>825</v>
      </c>
      <c r="H412" s="17">
        <v>5</v>
      </c>
      <c r="I412" s="17">
        <v>125.58</v>
      </c>
      <c r="J412" s="17">
        <f>I412+'2019年固定资产折旧表'!J413</f>
        <v>627.18</v>
      </c>
      <c r="K412" s="17">
        <f t="shared" si="14"/>
        <v>33.01</v>
      </c>
      <c r="L412" s="72">
        <v>0.05</v>
      </c>
      <c r="M412" s="17">
        <f t="shared" si="13"/>
        <v>33.0095</v>
      </c>
      <c r="N412" s="17" t="s">
        <v>783</v>
      </c>
    </row>
    <row r="413" spans="1:14">
      <c r="A413" s="13" t="s">
        <v>828</v>
      </c>
      <c r="B413" s="48" t="s">
        <v>827</v>
      </c>
      <c r="C413" s="49" t="s">
        <v>10</v>
      </c>
      <c r="D413" s="49" t="s">
        <v>32</v>
      </c>
      <c r="E413" s="17">
        <v>660.19</v>
      </c>
      <c r="F413" s="84" t="s">
        <v>90</v>
      </c>
      <c r="G413" s="35" t="s">
        <v>825</v>
      </c>
      <c r="H413" s="17">
        <v>5</v>
      </c>
      <c r="I413" s="17">
        <v>125.58</v>
      </c>
      <c r="J413" s="17">
        <f>I413+'2019年固定资产折旧表'!J414</f>
        <v>627.18</v>
      </c>
      <c r="K413" s="17">
        <f t="shared" si="14"/>
        <v>33.01</v>
      </c>
      <c r="L413" s="72">
        <v>0.05</v>
      </c>
      <c r="M413" s="17">
        <f t="shared" si="13"/>
        <v>33.0095</v>
      </c>
      <c r="N413" s="17" t="s">
        <v>783</v>
      </c>
    </row>
    <row r="414" spans="1:14">
      <c r="A414" s="13" t="s">
        <v>829</v>
      </c>
      <c r="B414" s="48" t="s">
        <v>827</v>
      </c>
      <c r="C414" s="49" t="s">
        <v>10</v>
      </c>
      <c r="D414" s="49" t="s">
        <v>32</v>
      </c>
      <c r="E414" s="17">
        <v>660.2</v>
      </c>
      <c r="F414" s="84" t="s">
        <v>90</v>
      </c>
      <c r="G414" s="35" t="s">
        <v>825</v>
      </c>
      <c r="H414" s="17">
        <v>5</v>
      </c>
      <c r="I414" s="17">
        <v>125.59</v>
      </c>
      <c r="J414" s="17">
        <f>I414+'2019年固定资产折旧表'!J415</f>
        <v>627.19</v>
      </c>
      <c r="K414" s="17">
        <f t="shared" si="14"/>
        <v>33.01</v>
      </c>
      <c r="L414" s="72">
        <v>0.05</v>
      </c>
      <c r="M414" s="17">
        <f t="shared" si="13"/>
        <v>33.01</v>
      </c>
      <c r="N414" s="17" t="s">
        <v>783</v>
      </c>
    </row>
    <row r="415" spans="1:14">
      <c r="A415" s="13" t="s">
        <v>830</v>
      </c>
      <c r="B415" s="48" t="s">
        <v>831</v>
      </c>
      <c r="C415" s="49" t="s">
        <v>10</v>
      </c>
      <c r="D415" s="49" t="s">
        <v>21</v>
      </c>
      <c r="E415" s="17">
        <v>1153.85</v>
      </c>
      <c r="F415" s="84" t="s">
        <v>90</v>
      </c>
      <c r="G415" s="35" t="s">
        <v>832</v>
      </c>
      <c r="H415" s="17">
        <v>5</v>
      </c>
      <c r="I415" s="17">
        <v>219.24</v>
      </c>
      <c r="J415" s="17">
        <f>I415+'2019年固定资产折旧表'!J416</f>
        <v>767.34</v>
      </c>
      <c r="K415" s="17">
        <f t="shared" si="14"/>
        <v>386.51</v>
      </c>
      <c r="L415" s="72">
        <v>0.05</v>
      </c>
      <c r="M415" s="17">
        <f t="shared" si="13"/>
        <v>57.6925</v>
      </c>
      <c r="N415" s="17" t="s">
        <v>783</v>
      </c>
    </row>
    <row r="416" spans="1:14">
      <c r="A416" s="13" t="s">
        <v>833</v>
      </c>
      <c r="B416" s="48" t="s">
        <v>834</v>
      </c>
      <c r="C416" s="49" t="s">
        <v>10</v>
      </c>
      <c r="D416" s="49" t="s">
        <v>21</v>
      </c>
      <c r="E416" s="17">
        <v>3299.15</v>
      </c>
      <c r="F416" s="84" t="s">
        <v>90</v>
      </c>
      <c r="G416" s="35" t="s">
        <v>835</v>
      </c>
      <c r="H416" s="17">
        <v>5</v>
      </c>
      <c r="I416" s="17">
        <v>626.88</v>
      </c>
      <c r="J416" s="17">
        <f>I416+'2019年固定资产折旧表'!J417</f>
        <v>2089.6</v>
      </c>
      <c r="K416" s="17">
        <f t="shared" si="14"/>
        <v>1209.55</v>
      </c>
      <c r="L416" s="72">
        <v>0.05</v>
      </c>
      <c r="M416" s="17">
        <f t="shared" si="13"/>
        <v>164.9575</v>
      </c>
      <c r="N416" s="17" t="s">
        <v>783</v>
      </c>
    </row>
    <row r="417" spans="1:14">
      <c r="A417" s="13" t="s">
        <v>836</v>
      </c>
      <c r="B417" s="48" t="s">
        <v>837</v>
      </c>
      <c r="C417" s="49" t="s">
        <v>10</v>
      </c>
      <c r="D417" s="49" t="s">
        <v>32</v>
      </c>
      <c r="E417" s="17">
        <v>2360</v>
      </c>
      <c r="F417" s="84" t="s">
        <v>90</v>
      </c>
      <c r="G417" s="35" t="s">
        <v>835</v>
      </c>
      <c r="H417" s="17">
        <v>5</v>
      </c>
      <c r="I417" s="17">
        <v>448.44</v>
      </c>
      <c r="J417" s="17">
        <f>I417+'2019年固定资产折旧表'!J418</f>
        <v>1345.32</v>
      </c>
      <c r="K417" s="17">
        <f t="shared" si="14"/>
        <v>1014.68</v>
      </c>
      <c r="L417" s="72">
        <v>0.05</v>
      </c>
      <c r="M417" s="17">
        <f t="shared" si="13"/>
        <v>118</v>
      </c>
      <c r="N417" s="17" t="s">
        <v>783</v>
      </c>
    </row>
    <row r="418" spans="1:14">
      <c r="A418" s="13" t="s">
        <v>838</v>
      </c>
      <c r="B418" s="48" t="s">
        <v>839</v>
      </c>
      <c r="C418" s="49" t="s">
        <v>10</v>
      </c>
      <c r="D418" s="49" t="s">
        <v>21</v>
      </c>
      <c r="E418" s="17">
        <v>1380</v>
      </c>
      <c r="F418" s="84" t="s">
        <v>90</v>
      </c>
      <c r="G418" s="35" t="s">
        <v>835</v>
      </c>
      <c r="H418" s="17">
        <v>5</v>
      </c>
      <c r="I418" s="17">
        <v>262.2</v>
      </c>
      <c r="J418" s="17">
        <f>I418+'2019年固定资产折旧表'!J419</f>
        <v>786.6</v>
      </c>
      <c r="K418" s="17">
        <f t="shared" si="14"/>
        <v>593.4</v>
      </c>
      <c r="L418" s="72">
        <v>0.05</v>
      </c>
      <c r="M418" s="17">
        <f t="shared" si="13"/>
        <v>69</v>
      </c>
      <c r="N418" s="17" t="s">
        <v>783</v>
      </c>
    </row>
    <row r="419" spans="1:14">
      <c r="A419" s="13" t="s">
        <v>840</v>
      </c>
      <c r="B419" s="48" t="s">
        <v>841</v>
      </c>
      <c r="C419" s="49" t="s">
        <v>10</v>
      </c>
      <c r="D419" s="49" t="s">
        <v>32</v>
      </c>
      <c r="E419" s="17">
        <v>569</v>
      </c>
      <c r="F419" s="84" t="s">
        <v>90</v>
      </c>
      <c r="G419" s="35" t="s">
        <v>835</v>
      </c>
      <c r="H419" s="17">
        <v>5</v>
      </c>
      <c r="I419" s="17">
        <v>108.12</v>
      </c>
      <c r="J419" s="17">
        <f>I419+'2019年固定资产折旧表'!J420</f>
        <v>324.36</v>
      </c>
      <c r="K419" s="17">
        <f t="shared" si="14"/>
        <v>244.64</v>
      </c>
      <c r="L419" s="72">
        <v>0.05</v>
      </c>
      <c r="M419" s="17">
        <f t="shared" si="13"/>
        <v>28.45</v>
      </c>
      <c r="N419" s="17" t="s">
        <v>783</v>
      </c>
    </row>
    <row r="420" spans="1:14">
      <c r="A420" s="13" t="s">
        <v>842</v>
      </c>
      <c r="B420" s="48" t="s">
        <v>843</v>
      </c>
      <c r="C420" s="57" t="s">
        <v>9</v>
      </c>
      <c r="D420" s="57" t="s">
        <v>31</v>
      </c>
      <c r="E420" s="17">
        <v>79022</v>
      </c>
      <c r="F420" s="84" t="s">
        <v>90</v>
      </c>
      <c r="G420" s="35" t="s">
        <v>844</v>
      </c>
      <c r="H420" s="17">
        <v>6</v>
      </c>
      <c r="I420" s="17">
        <v>0</v>
      </c>
      <c r="J420" s="17">
        <f>I420+'2019年固定资产折旧表'!J421</f>
        <v>75070.9</v>
      </c>
      <c r="K420" s="17">
        <f t="shared" si="14"/>
        <v>3951.09999999999</v>
      </c>
      <c r="L420" s="72">
        <v>0.05</v>
      </c>
      <c r="M420" s="17">
        <f t="shared" si="13"/>
        <v>3951.1</v>
      </c>
      <c r="N420" s="17" t="s">
        <v>783</v>
      </c>
    </row>
    <row r="421" spans="1:14">
      <c r="A421" s="13" t="s">
        <v>849</v>
      </c>
      <c r="B421" s="48" t="s">
        <v>850</v>
      </c>
      <c r="C421" s="47" t="s">
        <v>10</v>
      </c>
      <c r="D421" s="16" t="s">
        <v>21</v>
      </c>
      <c r="E421" s="17">
        <v>2106.9</v>
      </c>
      <c r="F421" s="84" t="s">
        <v>90</v>
      </c>
      <c r="G421" s="35" t="s">
        <v>851</v>
      </c>
      <c r="H421" s="17">
        <v>5</v>
      </c>
      <c r="I421" s="17">
        <v>400.32</v>
      </c>
      <c r="J421" s="17">
        <f>I421+'2019年固定资产折旧表'!J422</f>
        <v>1000.8</v>
      </c>
      <c r="K421" s="17">
        <f t="shared" si="14"/>
        <v>1106.1</v>
      </c>
      <c r="L421" s="72">
        <v>0.05</v>
      </c>
      <c r="M421" s="17">
        <f t="shared" si="13"/>
        <v>105.345</v>
      </c>
      <c r="N421" s="17" t="s">
        <v>783</v>
      </c>
    </row>
    <row r="422" spans="1:14">
      <c r="A422" s="13" t="s">
        <v>852</v>
      </c>
      <c r="B422" s="48" t="s">
        <v>853</v>
      </c>
      <c r="C422" s="49" t="s">
        <v>10</v>
      </c>
      <c r="D422" s="16" t="s">
        <v>21</v>
      </c>
      <c r="E422" s="17">
        <v>516.38</v>
      </c>
      <c r="F422" s="84" t="s">
        <v>90</v>
      </c>
      <c r="G422" s="35" t="s">
        <v>851</v>
      </c>
      <c r="H422" s="17">
        <v>5</v>
      </c>
      <c r="I422" s="17">
        <v>98.16</v>
      </c>
      <c r="J422" s="17">
        <f>I422+'2019年固定资产折旧表'!J423</f>
        <v>245.4</v>
      </c>
      <c r="K422" s="17">
        <f t="shared" si="14"/>
        <v>270.98</v>
      </c>
      <c r="L422" s="72">
        <v>0.05</v>
      </c>
      <c r="M422" s="17">
        <f t="shared" si="13"/>
        <v>25.819</v>
      </c>
      <c r="N422" s="17" t="s">
        <v>783</v>
      </c>
    </row>
    <row r="423" spans="1:14">
      <c r="A423" s="13" t="s">
        <v>854</v>
      </c>
      <c r="B423" s="48" t="s">
        <v>855</v>
      </c>
      <c r="C423" s="29" t="s">
        <v>9</v>
      </c>
      <c r="D423" s="16" t="s">
        <v>20</v>
      </c>
      <c r="E423" s="17">
        <v>115137.93</v>
      </c>
      <c r="F423" s="84" t="s">
        <v>90</v>
      </c>
      <c r="G423" s="35" t="s">
        <v>856</v>
      </c>
      <c r="H423" s="17">
        <v>6</v>
      </c>
      <c r="I423" s="17">
        <v>18230.16</v>
      </c>
      <c r="J423" s="17">
        <f>I423+'2019年固定资产折旧表'!J424</f>
        <v>41017.86</v>
      </c>
      <c r="K423" s="17">
        <f t="shared" si="14"/>
        <v>74120.07</v>
      </c>
      <c r="L423" s="72">
        <v>0.05</v>
      </c>
      <c r="M423" s="17">
        <f t="shared" si="13"/>
        <v>5756.8965</v>
      </c>
      <c r="N423" s="17" t="s">
        <v>783</v>
      </c>
    </row>
    <row r="424" spans="1:14">
      <c r="A424" s="13" t="s">
        <v>857</v>
      </c>
      <c r="B424" s="48" t="s">
        <v>858</v>
      </c>
      <c r="C424" s="47" t="s">
        <v>10</v>
      </c>
      <c r="D424" s="16" t="s">
        <v>21</v>
      </c>
      <c r="E424" s="17">
        <v>2980</v>
      </c>
      <c r="F424" s="84" t="s">
        <v>90</v>
      </c>
      <c r="G424" s="35" t="s">
        <v>859</v>
      </c>
      <c r="H424" s="17">
        <v>5</v>
      </c>
      <c r="I424" s="17">
        <v>566.16</v>
      </c>
      <c r="J424" s="17">
        <f>I424+'2019年固定资产折旧表'!J425</f>
        <v>1179.5</v>
      </c>
      <c r="K424" s="17">
        <f t="shared" si="14"/>
        <v>1800.5</v>
      </c>
      <c r="L424" s="72">
        <v>0.05</v>
      </c>
      <c r="M424" s="17">
        <f t="shared" si="13"/>
        <v>149</v>
      </c>
      <c r="N424" s="17" t="s">
        <v>783</v>
      </c>
    </row>
    <row r="425" spans="1:14">
      <c r="A425" s="13" t="s">
        <v>860</v>
      </c>
      <c r="B425" s="56" t="s">
        <v>785</v>
      </c>
      <c r="C425" s="57" t="s">
        <v>10</v>
      </c>
      <c r="D425" s="58" t="s">
        <v>32</v>
      </c>
      <c r="E425" s="59">
        <v>3480</v>
      </c>
      <c r="F425" s="89" t="s">
        <v>90</v>
      </c>
      <c r="G425" s="62" t="s">
        <v>861</v>
      </c>
      <c r="H425" s="59">
        <v>5</v>
      </c>
      <c r="I425" s="59">
        <v>661.2</v>
      </c>
      <c r="J425" s="17">
        <f>I425+'2019年固定资产折旧表'!J426</f>
        <v>1322.4</v>
      </c>
      <c r="K425" s="17">
        <f t="shared" si="14"/>
        <v>2157.6</v>
      </c>
      <c r="L425" s="90">
        <v>0.05</v>
      </c>
      <c r="M425" s="59">
        <f t="shared" si="13"/>
        <v>174</v>
      </c>
      <c r="N425" s="59" t="s">
        <v>783</v>
      </c>
    </row>
    <row r="426" spans="1:14">
      <c r="A426" s="13" t="s">
        <v>862</v>
      </c>
      <c r="B426" s="35" t="s">
        <v>863</v>
      </c>
      <c r="C426" s="16" t="s">
        <v>10</v>
      </c>
      <c r="D426" s="16" t="s">
        <v>32</v>
      </c>
      <c r="E426" s="17">
        <v>1775</v>
      </c>
      <c r="F426" s="69" t="s">
        <v>90</v>
      </c>
      <c r="G426" s="35" t="s">
        <v>861</v>
      </c>
      <c r="H426" s="17">
        <v>5</v>
      </c>
      <c r="I426" s="17">
        <v>337.2</v>
      </c>
      <c r="J426" s="17">
        <f>I426+'2019年固定资产折旧表'!J427</f>
        <v>674.4</v>
      </c>
      <c r="K426" s="17">
        <f t="shared" si="14"/>
        <v>1100.6</v>
      </c>
      <c r="L426" s="72">
        <v>0.05</v>
      </c>
      <c r="M426" s="17">
        <f t="shared" si="13"/>
        <v>88.75</v>
      </c>
      <c r="N426" s="17" t="s">
        <v>783</v>
      </c>
    </row>
    <row r="427" spans="1:14">
      <c r="A427" s="13" t="s">
        <v>881</v>
      </c>
      <c r="B427" s="35" t="s">
        <v>882</v>
      </c>
      <c r="C427" s="16" t="s">
        <v>10</v>
      </c>
      <c r="D427" s="16" t="s">
        <v>32</v>
      </c>
      <c r="E427" s="17">
        <v>680</v>
      </c>
      <c r="F427" s="69" t="s">
        <v>883</v>
      </c>
      <c r="G427" s="35" t="s">
        <v>884</v>
      </c>
      <c r="H427" s="17">
        <v>5</v>
      </c>
      <c r="I427" s="17">
        <v>10.77</v>
      </c>
      <c r="J427" s="17">
        <f>I427</f>
        <v>10.77</v>
      </c>
      <c r="K427" s="17">
        <f t="shared" si="14"/>
        <v>669.23</v>
      </c>
      <c r="L427" s="72">
        <v>0.05</v>
      </c>
      <c r="M427" s="17">
        <f t="shared" si="13"/>
        <v>34</v>
      </c>
      <c r="N427" s="17" t="s">
        <v>783</v>
      </c>
    </row>
    <row r="428" spans="1:14">
      <c r="A428" s="13" t="s">
        <v>885</v>
      </c>
      <c r="B428" s="35" t="s">
        <v>886</v>
      </c>
      <c r="C428" s="16" t="s">
        <v>10</v>
      </c>
      <c r="D428" s="16" t="s">
        <v>32</v>
      </c>
      <c r="E428" s="17">
        <v>2760</v>
      </c>
      <c r="F428" s="69" t="s">
        <v>883</v>
      </c>
      <c r="G428" s="35" t="s">
        <v>887</v>
      </c>
      <c r="H428" s="17">
        <v>5</v>
      </c>
      <c r="I428" s="17">
        <v>0</v>
      </c>
      <c r="J428" s="17">
        <f t="shared" ref="J428:J432" si="15">I428</f>
        <v>0</v>
      </c>
      <c r="K428" s="17">
        <f t="shared" si="14"/>
        <v>2760</v>
      </c>
      <c r="L428" s="72">
        <v>0.05</v>
      </c>
      <c r="M428" s="17">
        <f t="shared" si="13"/>
        <v>138</v>
      </c>
      <c r="N428" s="17" t="s">
        <v>783</v>
      </c>
    </row>
    <row r="429" spans="1:14">
      <c r="A429" s="13" t="s">
        <v>888</v>
      </c>
      <c r="B429" s="35" t="s">
        <v>785</v>
      </c>
      <c r="C429" s="16" t="s">
        <v>10</v>
      </c>
      <c r="D429" s="16" t="s">
        <v>32</v>
      </c>
      <c r="E429" s="17">
        <v>2975</v>
      </c>
      <c r="F429" s="69" t="s">
        <v>883</v>
      </c>
      <c r="G429" s="35" t="s">
        <v>887</v>
      </c>
      <c r="H429" s="17">
        <v>5</v>
      </c>
      <c r="I429" s="17">
        <v>0</v>
      </c>
      <c r="J429" s="17">
        <f t="shared" si="15"/>
        <v>0</v>
      </c>
      <c r="K429" s="17">
        <f t="shared" si="14"/>
        <v>2975</v>
      </c>
      <c r="L429" s="72">
        <v>0.05</v>
      </c>
      <c r="M429" s="17">
        <f t="shared" si="13"/>
        <v>148.75</v>
      </c>
      <c r="N429" s="17" t="s">
        <v>783</v>
      </c>
    </row>
    <row r="430" spans="1:14">
      <c r="A430" s="13" t="s">
        <v>889</v>
      </c>
      <c r="B430" s="35" t="s">
        <v>890</v>
      </c>
      <c r="C430" s="16" t="s">
        <v>10</v>
      </c>
      <c r="D430" s="16" t="s">
        <v>21</v>
      </c>
      <c r="E430" s="17">
        <v>3550</v>
      </c>
      <c r="F430" s="69" t="s">
        <v>883</v>
      </c>
      <c r="G430" s="35" t="s">
        <v>887</v>
      </c>
      <c r="H430" s="17">
        <v>5</v>
      </c>
      <c r="I430" s="17">
        <v>0</v>
      </c>
      <c r="J430" s="17">
        <f t="shared" si="15"/>
        <v>0</v>
      </c>
      <c r="K430" s="17">
        <f t="shared" si="14"/>
        <v>3550</v>
      </c>
      <c r="L430" s="72">
        <v>0.05</v>
      </c>
      <c r="M430" s="17">
        <f t="shared" si="13"/>
        <v>177.5</v>
      </c>
      <c r="N430" s="17" t="s">
        <v>783</v>
      </c>
    </row>
    <row r="431" spans="1:14">
      <c r="A431" s="13" t="s">
        <v>891</v>
      </c>
      <c r="B431" s="35" t="s">
        <v>892</v>
      </c>
      <c r="C431" s="16" t="s">
        <v>10</v>
      </c>
      <c r="D431" s="16" t="s">
        <v>21</v>
      </c>
      <c r="E431" s="17">
        <v>5999.04</v>
      </c>
      <c r="F431" s="69" t="s">
        <v>883</v>
      </c>
      <c r="G431" s="35" t="s">
        <v>887</v>
      </c>
      <c r="H431" s="17">
        <v>5</v>
      </c>
      <c r="I431" s="17">
        <v>0</v>
      </c>
      <c r="J431" s="17">
        <f t="shared" si="15"/>
        <v>0</v>
      </c>
      <c r="K431" s="17">
        <f t="shared" si="14"/>
        <v>5999.04</v>
      </c>
      <c r="L431" s="72">
        <v>0.05</v>
      </c>
      <c r="M431" s="17">
        <f t="shared" si="13"/>
        <v>299.952</v>
      </c>
      <c r="N431" s="17" t="s">
        <v>783</v>
      </c>
    </row>
    <row r="432" spans="1:14">
      <c r="A432" s="13" t="s">
        <v>893</v>
      </c>
      <c r="B432" s="35" t="s">
        <v>894</v>
      </c>
      <c r="C432" s="16" t="s">
        <v>10</v>
      </c>
      <c r="D432" s="16" t="s">
        <v>32</v>
      </c>
      <c r="E432" s="17">
        <v>1798.99</v>
      </c>
      <c r="F432" s="69" t="s">
        <v>883</v>
      </c>
      <c r="G432" s="35" t="s">
        <v>887</v>
      </c>
      <c r="H432" s="17">
        <v>5</v>
      </c>
      <c r="I432" s="17">
        <v>0</v>
      </c>
      <c r="J432" s="17">
        <f t="shared" si="15"/>
        <v>0</v>
      </c>
      <c r="K432" s="17">
        <f t="shared" si="14"/>
        <v>1798.99</v>
      </c>
      <c r="L432" s="72">
        <v>0.05</v>
      </c>
      <c r="M432" s="17">
        <f t="shared" si="13"/>
        <v>89.9495</v>
      </c>
      <c r="N432" s="17" t="s">
        <v>783</v>
      </c>
    </row>
    <row r="433" spans="1:14">
      <c r="A433" s="76"/>
      <c r="B433" s="77" t="s">
        <v>845</v>
      </c>
      <c r="C433" s="76"/>
      <c r="D433" s="76"/>
      <c r="E433" s="78">
        <f>SUM(E3:E432)</f>
        <v>28271400.12</v>
      </c>
      <c r="F433" s="78"/>
      <c r="G433" s="78"/>
      <c r="H433" s="78"/>
      <c r="I433" s="78">
        <f>SUM(I3:I432)</f>
        <v>1941617.44244167</v>
      </c>
      <c r="J433" s="78">
        <f>SUM(J3:J432)</f>
        <v>19278607.0044167</v>
      </c>
      <c r="K433" s="78">
        <f>SUM(K3:K432)</f>
        <v>8992793.11558333</v>
      </c>
      <c r="L433" s="78"/>
      <c r="M433" s="78">
        <f>SUM(M3:M432)</f>
        <v>857228.4058</v>
      </c>
      <c r="N433" s="80"/>
    </row>
  </sheetData>
  <autoFilter ref="A2:N433">
    <extLst/>
  </autoFilter>
  <mergeCells count="1">
    <mergeCell ref="A1:N1"/>
  </mergeCells>
  <dataValidations count="2">
    <dataValidation type="list" allowBlank="1" showInputMessage="1" showErrorMessage="1" sqref="C3:C432">
      <formula1>Sheet2!$A$1:$K$1</formula1>
    </dataValidation>
    <dataValidation type="list" allowBlank="1" showInputMessage="1" showErrorMessage="1" sqref="D3:D432">
      <formula1>INDIRECT(C3)</formula1>
    </dataValidation>
  </dataValidations>
  <pageMargins left="0.7" right="0.7" top="0.75" bottom="0.75" header="0.3" footer="0.3"/>
  <pageSetup paperSize="9" scale="71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38"/>
  <sheetViews>
    <sheetView workbookViewId="0">
      <pane ySplit="2" topLeftCell="A3" activePane="bottomLeft" state="frozen"/>
      <selection/>
      <selection pane="bottomLeft" activeCell="A2" sqref="A2:N438"/>
    </sheetView>
  </sheetViews>
  <sheetFormatPr defaultColWidth="9" defaultRowHeight="13.5"/>
  <cols>
    <col min="1" max="1" width="4.725" customWidth="1"/>
    <col min="2" max="2" width="33.9083333333333" customWidth="1"/>
    <col min="3" max="3" width="15.45" customWidth="1"/>
    <col min="4" max="4" width="27.2666666666667" customWidth="1"/>
    <col min="5" max="5" width="11.3666666666667" customWidth="1"/>
    <col min="6" max="6" width="11.6333333333333" customWidth="1"/>
    <col min="7" max="7" width="12.2666666666667" customWidth="1"/>
    <col min="8" max="8" width="8" customWidth="1"/>
    <col min="9" max="9" width="9.36666666666667" customWidth="1"/>
    <col min="10" max="10" width="11.725" customWidth="1"/>
    <col min="11" max="11" width="11.3666666666667" customWidth="1"/>
    <col min="12" max="12" width="8" customWidth="1"/>
    <col min="13" max="13" width="9.725" customWidth="1"/>
    <col min="14" max="14" width="13.9083333333333" customWidth="1"/>
  </cols>
  <sheetData>
    <row r="1" ht="27.75" spans="1:14">
      <c r="A1" s="67" t="s">
        <v>895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="66" customFormat="1" spans="1:14">
      <c r="A2" s="68" t="s">
        <v>867</v>
      </c>
      <c r="B2" s="68" t="s">
        <v>868</v>
      </c>
      <c r="C2" s="68" t="s">
        <v>869</v>
      </c>
      <c r="D2" s="68" t="s">
        <v>870</v>
      </c>
      <c r="E2" s="68" t="s">
        <v>871</v>
      </c>
      <c r="F2" s="68" t="s">
        <v>872</v>
      </c>
      <c r="G2" s="68" t="s">
        <v>873</v>
      </c>
      <c r="H2" s="68" t="s">
        <v>874</v>
      </c>
      <c r="I2" s="68" t="s">
        <v>896</v>
      </c>
      <c r="J2" s="68" t="s">
        <v>876</v>
      </c>
      <c r="K2" s="68" t="s">
        <v>877</v>
      </c>
      <c r="L2" s="70" t="s">
        <v>878</v>
      </c>
      <c r="M2" s="71" t="s">
        <v>879</v>
      </c>
      <c r="N2" s="68" t="s">
        <v>880</v>
      </c>
    </row>
    <row r="3" spans="1:16">
      <c r="A3" s="16" t="s">
        <v>88</v>
      </c>
      <c r="B3" s="35" t="s">
        <v>89</v>
      </c>
      <c r="C3" s="16" t="s">
        <v>3</v>
      </c>
      <c r="D3" s="16" t="s">
        <v>14</v>
      </c>
      <c r="E3" s="17">
        <v>168965.44</v>
      </c>
      <c r="F3" s="69" t="s">
        <v>90</v>
      </c>
      <c r="G3" s="35" t="s">
        <v>897</v>
      </c>
      <c r="H3" s="36">
        <v>10</v>
      </c>
      <c r="I3" s="17">
        <v>16389.64768</v>
      </c>
      <c r="J3" s="17">
        <v>16389.64768</v>
      </c>
      <c r="K3" s="17">
        <f>E3-J3</f>
        <v>152575.79232</v>
      </c>
      <c r="L3" s="72">
        <v>0.03</v>
      </c>
      <c r="M3" s="17">
        <f>E3*L3</f>
        <v>5068.9632</v>
      </c>
      <c r="N3" s="17" t="s">
        <v>92</v>
      </c>
      <c r="P3" s="79"/>
    </row>
    <row r="4" spans="1:16">
      <c r="A4" s="16" t="s">
        <v>93</v>
      </c>
      <c r="B4" s="35" t="s">
        <v>94</v>
      </c>
      <c r="C4" s="16" t="s">
        <v>3</v>
      </c>
      <c r="D4" s="16" t="s">
        <v>25</v>
      </c>
      <c r="E4" s="17">
        <v>47387.29</v>
      </c>
      <c r="F4" s="69" t="s">
        <v>90</v>
      </c>
      <c r="G4" s="35" t="s">
        <v>897</v>
      </c>
      <c r="H4" s="36">
        <v>10</v>
      </c>
      <c r="I4" s="17">
        <v>4596.56713</v>
      </c>
      <c r="J4" s="17">
        <v>4596.56713</v>
      </c>
      <c r="K4" s="17">
        <f t="shared" ref="K4:K67" si="0">E4-J4</f>
        <v>42790.72287</v>
      </c>
      <c r="L4" s="72">
        <v>0.03</v>
      </c>
      <c r="M4" s="17">
        <f t="shared" ref="M4:M67" si="1">E4*L4</f>
        <v>1421.6187</v>
      </c>
      <c r="N4" s="17" t="s">
        <v>92</v>
      </c>
      <c r="P4" s="79"/>
    </row>
    <row r="5" spans="1:16">
      <c r="A5" s="16" t="s">
        <v>95</v>
      </c>
      <c r="B5" s="35" t="s">
        <v>94</v>
      </c>
      <c r="C5" s="16" t="s">
        <v>3</v>
      </c>
      <c r="D5" s="16" t="s">
        <v>25</v>
      </c>
      <c r="E5" s="17">
        <v>105139.28</v>
      </c>
      <c r="F5" s="69" t="s">
        <v>90</v>
      </c>
      <c r="G5" s="35" t="s">
        <v>897</v>
      </c>
      <c r="H5" s="36">
        <v>10</v>
      </c>
      <c r="I5" s="17">
        <v>10198.51016</v>
      </c>
      <c r="J5" s="17">
        <v>10198.51016</v>
      </c>
      <c r="K5" s="17">
        <f t="shared" si="0"/>
        <v>94940.76984</v>
      </c>
      <c r="L5" s="72">
        <v>0.03</v>
      </c>
      <c r="M5" s="17">
        <f t="shared" si="1"/>
        <v>3154.1784</v>
      </c>
      <c r="N5" s="17" t="s">
        <v>92</v>
      </c>
      <c r="P5" s="79"/>
    </row>
    <row r="6" spans="1:16">
      <c r="A6" s="16" t="s">
        <v>96</v>
      </c>
      <c r="B6" s="35" t="s">
        <v>94</v>
      </c>
      <c r="C6" s="16" t="s">
        <v>3</v>
      </c>
      <c r="D6" s="16" t="s">
        <v>25</v>
      </c>
      <c r="E6" s="17">
        <v>47387.29</v>
      </c>
      <c r="F6" s="69" t="s">
        <v>90</v>
      </c>
      <c r="G6" s="35" t="s">
        <v>897</v>
      </c>
      <c r="H6" s="36">
        <v>10</v>
      </c>
      <c r="I6" s="17">
        <v>4596.56713</v>
      </c>
      <c r="J6" s="17">
        <v>4596.56713</v>
      </c>
      <c r="K6" s="17">
        <f t="shared" si="0"/>
        <v>42790.72287</v>
      </c>
      <c r="L6" s="72">
        <v>0.03</v>
      </c>
      <c r="M6" s="17">
        <f t="shared" si="1"/>
        <v>1421.6187</v>
      </c>
      <c r="N6" s="17" t="s">
        <v>92</v>
      </c>
      <c r="P6" s="79"/>
    </row>
    <row r="7" spans="1:16">
      <c r="A7" s="16" t="s">
        <v>97</v>
      </c>
      <c r="B7" s="35" t="s">
        <v>94</v>
      </c>
      <c r="C7" s="16" t="s">
        <v>3</v>
      </c>
      <c r="D7" s="16" t="s">
        <v>25</v>
      </c>
      <c r="E7" s="17">
        <v>94774.58</v>
      </c>
      <c r="F7" s="69" t="s">
        <v>90</v>
      </c>
      <c r="G7" s="35" t="s">
        <v>897</v>
      </c>
      <c r="H7" s="36">
        <v>10</v>
      </c>
      <c r="I7" s="17">
        <v>9193.13426</v>
      </c>
      <c r="J7" s="17">
        <v>9193.13426</v>
      </c>
      <c r="K7" s="17">
        <f t="shared" si="0"/>
        <v>85581.44574</v>
      </c>
      <c r="L7" s="72">
        <v>0.03</v>
      </c>
      <c r="M7" s="17">
        <f t="shared" si="1"/>
        <v>2843.2374</v>
      </c>
      <c r="N7" s="17" t="s">
        <v>92</v>
      </c>
      <c r="P7" s="79"/>
    </row>
    <row r="8" spans="1:16">
      <c r="A8" s="16" t="s">
        <v>98</v>
      </c>
      <c r="B8" s="35" t="s">
        <v>99</v>
      </c>
      <c r="C8" s="16" t="s">
        <v>3</v>
      </c>
      <c r="D8" s="16" t="s">
        <v>47</v>
      </c>
      <c r="E8" s="17">
        <v>87952.4</v>
      </c>
      <c r="F8" s="69" t="s">
        <v>90</v>
      </c>
      <c r="G8" s="35" t="s">
        <v>897</v>
      </c>
      <c r="H8" s="36">
        <v>10</v>
      </c>
      <c r="I8" s="17">
        <v>8531.3828</v>
      </c>
      <c r="J8" s="17">
        <v>8531.3828</v>
      </c>
      <c r="K8" s="17">
        <f t="shared" si="0"/>
        <v>79421.0172</v>
      </c>
      <c r="L8" s="72">
        <v>0.03</v>
      </c>
      <c r="M8" s="17">
        <f t="shared" si="1"/>
        <v>2638.572</v>
      </c>
      <c r="N8" s="17" t="s">
        <v>92</v>
      </c>
      <c r="P8" s="79"/>
    </row>
    <row r="9" spans="1:16">
      <c r="A9" s="16" t="s">
        <v>100</v>
      </c>
      <c r="B9" s="35" t="s">
        <v>99</v>
      </c>
      <c r="C9" s="16" t="s">
        <v>3</v>
      </c>
      <c r="D9" s="16" t="s">
        <v>47</v>
      </c>
      <c r="E9" s="17">
        <v>83806.52</v>
      </c>
      <c r="F9" s="69" t="s">
        <v>90</v>
      </c>
      <c r="G9" s="35" t="s">
        <v>897</v>
      </c>
      <c r="H9" s="36">
        <v>10</v>
      </c>
      <c r="I9" s="17">
        <v>8129.23244</v>
      </c>
      <c r="J9" s="17">
        <v>8129.23244</v>
      </c>
      <c r="K9" s="17">
        <f t="shared" si="0"/>
        <v>75677.28756</v>
      </c>
      <c r="L9" s="72">
        <v>0.03</v>
      </c>
      <c r="M9" s="17">
        <f t="shared" si="1"/>
        <v>2514.1956</v>
      </c>
      <c r="N9" s="17" t="s">
        <v>92</v>
      </c>
      <c r="P9" s="79"/>
    </row>
    <row r="10" spans="1:16">
      <c r="A10" s="16" t="s">
        <v>101</v>
      </c>
      <c r="B10" s="35" t="s">
        <v>99</v>
      </c>
      <c r="C10" s="16" t="s">
        <v>3</v>
      </c>
      <c r="D10" s="16" t="s">
        <v>47</v>
      </c>
      <c r="E10" s="17">
        <v>175904.8</v>
      </c>
      <c r="F10" s="69" t="s">
        <v>90</v>
      </c>
      <c r="G10" s="35" t="s">
        <v>897</v>
      </c>
      <c r="H10" s="36">
        <v>10</v>
      </c>
      <c r="I10" s="17">
        <v>17062.7656</v>
      </c>
      <c r="J10" s="17">
        <v>17062.7656</v>
      </c>
      <c r="K10" s="17">
        <f t="shared" si="0"/>
        <v>158842.0344</v>
      </c>
      <c r="L10" s="72">
        <v>0.03</v>
      </c>
      <c r="M10" s="17">
        <f t="shared" si="1"/>
        <v>5277.144</v>
      </c>
      <c r="N10" s="17" t="s">
        <v>92</v>
      </c>
      <c r="P10" s="79"/>
    </row>
    <row r="11" spans="1:16">
      <c r="A11" s="16" t="s">
        <v>102</v>
      </c>
      <c r="B11" s="35" t="s">
        <v>99</v>
      </c>
      <c r="C11" s="16" t="s">
        <v>3</v>
      </c>
      <c r="D11" s="16" t="s">
        <v>47</v>
      </c>
      <c r="E11" s="17">
        <v>87952.4</v>
      </c>
      <c r="F11" s="69" t="s">
        <v>90</v>
      </c>
      <c r="G11" s="35" t="s">
        <v>897</v>
      </c>
      <c r="H11" s="36">
        <v>10</v>
      </c>
      <c r="I11" s="17">
        <v>8531.3828</v>
      </c>
      <c r="J11" s="17">
        <v>8531.3828</v>
      </c>
      <c r="K11" s="17">
        <f t="shared" si="0"/>
        <v>79421.0172</v>
      </c>
      <c r="L11" s="72">
        <v>0.03</v>
      </c>
      <c r="M11" s="17">
        <f t="shared" si="1"/>
        <v>2638.572</v>
      </c>
      <c r="N11" s="17" t="s">
        <v>92</v>
      </c>
      <c r="P11" s="79"/>
    </row>
    <row r="12" spans="1:16">
      <c r="A12" s="16" t="s">
        <v>103</v>
      </c>
      <c r="B12" s="35" t="s">
        <v>104</v>
      </c>
      <c r="C12" s="16" t="s">
        <v>3</v>
      </c>
      <c r="D12" s="16" t="s">
        <v>47</v>
      </c>
      <c r="E12" s="17">
        <v>3189.01</v>
      </c>
      <c r="F12" s="69" t="s">
        <v>90</v>
      </c>
      <c r="G12" s="35" t="s">
        <v>897</v>
      </c>
      <c r="H12" s="36">
        <v>10</v>
      </c>
      <c r="I12" s="17">
        <v>309.33397</v>
      </c>
      <c r="J12" s="17">
        <v>309.33397</v>
      </c>
      <c r="K12" s="17">
        <f t="shared" si="0"/>
        <v>2879.67603</v>
      </c>
      <c r="L12" s="72">
        <v>0.03</v>
      </c>
      <c r="M12" s="17">
        <f t="shared" si="1"/>
        <v>95.6703</v>
      </c>
      <c r="N12" s="17" t="s">
        <v>92</v>
      </c>
      <c r="P12" s="79"/>
    </row>
    <row r="13" spans="1:16">
      <c r="A13" s="16" t="s">
        <v>105</v>
      </c>
      <c r="B13" s="35" t="s">
        <v>104</v>
      </c>
      <c r="C13" s="16" t="s">
        <v>3</v>
      </c>
      <c r="D13" s="16" t="s">
        <v>47</v>
      </c>
      <c r="E13" s="17">
        <v>1596.8</v>
      </c>
      <c r="F13" s="69" t="s">
        <v>90</v>
      </c>
      <c r="G13" s="35" t="s">
        <v>897</v>
      </c>
      <c r="H13" s="36">
        <v>10</v>
      </c>
      <c r="I13" s="17">
        <v>154.8896</v>
      </c>
      <c r="J13" s="17">
        <v>154.8896</v>
      </c>
      <c r="K13" s="17">
        <f t="shared" si="0"/>
        <v>1441.9104</v>
      </c>
      <c r="L13" s="72">
        <v>0.03</v>
      </c>
      <c r="M13" s="17">
        <f t="shared" si="1"/>
        <v>47.904</v>
      </c>
      <c r="N13" s="17" t="s">
        <v>92</v>
      </c>
      <c r="P13" s="79"/>
    </row>
    <row r="14" spans="1:16">
      <c r="A14" s="16" t="s">
        <v>106</v>
      </c>
      <c r="B14" s="35" t="s">
        <v>107</v>
      </c>
      <c r="C14" s="16" t="s">
        <v>3</v>
      </c>
      <c r="D14" s="16" t="s">
        <v>47</v>
      </c>
      <c r="E14" s="17">
        <v>3181.04</v>
      </c>
      <c r="F14" s="69" t="s">
        <v>90</v>
      </c>
      <c r="G14" s="35" t="s">
        <v>897</v>
      </c>
      <c r="H14" s="36">
        <v>10</v>
      </c>
      <c r="I14" s="17">
        <v>308.56088</v>
      </c>
      <c r="J14" s="17">
        <v>308.56088</v>
      </c>
      <c r="K14" s="17">
        <f t="shared" si="0"/>
        <v>2872.47912</v>
      </c>
      <c r="L14" s="72">
        <v>0.03</v>
      </c>
      <c r="M14" s="17">
        <f t="shared" si="1"/>
        <v>95.4312</v>
      </c>
      <c r="N14" s="17" t="s">
        <v>92</v>
      </c>
      <c r="P14" s="79"/>
    </row>
    <row r="15" spans="1:16">
      <c r="A15" s="16" t="s">
        <v>108</v>
      </c>
      <c r="B15" s="35" t="s">
        <v>109</v>
      </c>
      <c r="C15" s="16" t="s">
        <v>3</v>
      </c>
      <c r="D15" s="16" t="s">
        <v>47</v>
      </c>
      <c r="E15" s="17">
        <v>3524.69</v>
      </c>
      <c r="F15" s="69" t="s">
        <v>90</v>
      </c>
      <c r="G15" s="35" t="s">
        <v>897</v>
      </c>
      <c r="H15" s="36">
        <v>10</v>
      </c>
      <c r="I15" s="17">
        <v>341.89493</v>
      </c>
      <c r="J15" s="17">
        <v>341.89493</v>
      </c>
      <c r="K15" s="17">
        <f t="shared" si="0"/>
        <v>3182.79507</v>
      </c>
      <c r="L15" s="72">
        <v>0.03</v>
      </c>
      <c r="M15" s="17">
        <f t="shared" si="1"/>
        <v>105.7407</v>
      </c>
      <c r="N15" s="17" t="s">
        <v>92</v>
      </c>
      <c r="P15" s="79"/>
    </row>
    <row r="16" spans="1:16">
      <c r="A16" s="16" t="s">
        <v>110</v>
      </c>
      <c r="B16" s="35" t="s">
        <v>109</v>
      </c>
      <c r="C16" s="16" t="s">
        <v>3</v>
      </c>
      <c r="D16" s="16" t="s">
        <v>47</v>
      </c>
      <c r="E16" s="17">
        <v>6427.5</v>
      </c>
      <c r="F16" s="69" t="s">
        <v>90</v>
      </c>
      <c r="G16" s="35" t="s">
        <v>897</v>
      </c>
      <c r="H16" s="36">
        <v>10</v>
      </c>
      <c r="I16" s="17">
        <v>623.4675</v>
      </c>
      <c r="J16" s="17">
        <v>623.4675</v>
      </c>
      <c r="K16" s="17">
        <f t="shared" si="0"/>
        <v>5804.0325</v>
      </c>
      <c r="L16" s="72">
        <v>0.03</v>
      </c>
      <c r="M16" s="17">
        <f t="shared" si="1"/>
        <v>192.825</v>
      </c>
      <c r="N16" s="17" t="s">
        <v>92</v>
      </c>
      <c r="P16" s="79"/>
    </row>
    <row r="17" spans="1:16">
      <c r="A17" s="16" t="s">
        <v>111</v>
      </c>
      <c r="B17" s="35" t="s">
        <v>109</v>
      </c>
      <c r="C17" s="16" t="s">
        <v>3</v>
      </c>
      <c r="D17" s="16" t="s">
        <v>47</v>
      </c>
      <c r="E17" s="17">
        <v>13268.18</v>
      </c>
      <c r="F17" s="69" t="s">
        <v>90</v>
      </c>
      <c r="G17" s="35" t="s">
        <v>897</v>
      </c>
      <c r="H17" s="36">
        <v>10</v>
      </c>
      <c r="I17" s="17">
        <v>1287.01346</v>
      </c>
      <c r="J17" s="17">
        <v>1287.01346</v>
      </c>
      <c r="K17" s="17">
        <f t="shared" si="0"/>
        <v>11981.16654</v>
      </c>
      <c r="L17" s="72">
        <v>0.03</v>
      </c>
      <c r="M17" s="17">
        <f t="shared" si="1"/>
        <v>398.0454</v>
      </c>
      <c r="N17" s="17" t="s">
        <v>92</v>
      </c>
      <c r="P17" s="79"/>
    </row>
    <row r="18" spans="1:16">
      <c r="A18" s="16" t="s">
        <v>112</v>
      </c>
      <c r="B18" s="35" t="s">
        <v>113</v>
      </c>
      <c r="C18" s="16" t="s">
        <v>3</v>
      </c>
      <c r="D18" s="16" t="s">
        <v>47</v>
      </c>
      <c r="E18" s="17">
        <v>938.83</v>
      </c>
      <c r="F18" s="69" t="s">
        <v>90</v>
      </c>
      <c r="G18" s="35" t="s">
        <v>897</v>
      </c>
      <c r="H18" s="36">
        <v>10</v>
      </c>
      <c r="I18" s="17">
        <v>91.06651</v>
      </c>
      <c r="J18" s="17">
        <v>91.06651</v>
      </c>
      <c r="K18" s="17">
        <f t="shared" si="0"/>
        <v>847.76349</v>
      </c>
      <c r="L18" s="72">
        <v>0.03</v>
      </c>
      <c r="M18" s="17">
        <f t="shared" si="1"/>
        <v>28.1649</v>
      </c>
      <c r="N18" s="17" t="s">
        <v>92</v>
      </c>
      <c r="P18" s="79"/>
    </row>
    <row r="19" spans="1:16">
      <c r="A19" s="16" t="s">
        <v>114</v>
      </c>
      <c r="B19" s="35" t="s">
        <v>115</v>
      </c>
      <c r="C19" s="16" t="s">
        <v>3</v>
      </c>
      <c r="D19" s="16" t="s">
        <v>47</v>
      </c>
      <c r="E19" s="17">
        <v>1151.25</v>
      </c>
      <c r="F19" s="69" t="s">
        <v>90</v>
      </c>
      <c r="G19" s="35" t="s">
        <v>897</v>
      </c>
      <c r="H19" s="36">
        <v>10</v>
      </c>
      <c r="I19" s="17">
        <v>111.67125</v>
      </c>
      <c r="J19" s="17">
        <v>111.67125</v>
      </c>
      <c r="K19" s="17">
        <f t="shared" si="0"/>
        <v>1039.57875</v>
      </c>
      <c r="L19" s="72">
        <v>0.03</v>
      </c>
      <c r="M19" s="17">
        <f t="shared" si="1"/>
        <v>34.5375</v>
      </c>
      <c r="N19" s="17" t="s">
        <v>92</v>
      </c>
      <c r="P19" s="79"/>
    </row>
    <row r="20" spans="1:16">
      <c r="A20" s="16" t="s">
        <v>116</v>
      </c>
      <c r="B20" s="35" t="s">
        <v>117</v>
      </c>
      <c r="C20" s="16" t="s">
        <v>3</v>
      </c>
      <c r="D20" s="16" t="s">
        <v>47</v>
      </c>
      <c r="E20" s="17">
        <v>8218</v>
      </c>
      <c r="F20" s="69" t="s">
        <v>90</v>
      </c>
      <c r="G20" s="35" t="s">
        <v>897</v>
      </c>
      <c r="H20" s="36">
        <v>10</v>
      </c>
      <c r="I20" s="17">
        <v>797.146</v>
      </c>
      <c r="J20" s="17">
        <v>797.146</v>
      </c>
      <c r="K20" s="17">
        <f t="shared" si="0"/>
        <v>7420.854</v>
      </c>
      <c r="L20" s="72">
        <v>0.03</v>
      </c>
      <c r="M20" s="17">
        <f t="shared" si="1"/>
        <v>246.54</v>
      </c>
      <c r="N20" s="17" t="s">
        <v>92</v>
      </c>
      <c r="P20" s="79"/>
    </row>
    <row r="21" spans="1:16">
      <c r="A21" s="16" t="s">
        <v>118</v>
      </c>
      <c r="B21" s="35" t="s">
        <v>119</v>
      </c>
      <c r="C21" s="16" t="s">
        <v>3</v>
      </c>
      <c r="D21" s="16" t="s">
        <v>47</v>
      </c>
      <c r="E21" s="17">
        <v>30998.3</v>
      </c>
      <c r="F21" s="69" t="s">
        <v>90</v>
      </c>
      <c r="G21" s="35" t="s">
        <v>897</v>
      </c>
      <c r="H21" s="36">
        <v>10</v>
      </c>
      <c r="I21" s="17">
        <v>3006.8351</v>
      </c>
      <c r="J21" s="17">
        <v>3006.8351</v>
      </c>
      <c r="K21" s="17">
        <f t="shared" si="0"/>
        <v>27991.4649</v>
      </c>
      <c r="L21" s="72">
        <v>0.03</v>
      </c>
      <c r="M21" s="17">
        <f t="shared" si="1"/>
        <v>929.949</v>
      </c>
      <c r="N21" s="17" t="s">
        <v>92</v>
      </c>
      <c r="P21" s="79"/>
    </row>
    <row r="22" spans="1:16">
      <c r="A22" s="16" t="s">
        <v>120</v>
      </c>
      <c r="B22" s="35" t="s">
        <v>121</v>
      </c>
      <c r="C22" s="16" t="s">
        <v>3</v>
      </c>
      <c r="D22" s="16" t="s">
        <v>47</v>
      </c>
      <c r="E22" s="17">
        <v>30110.4</v>
      </c>
      <c r="F22" s="69" t="s">
        <v>90</v>
      </c>
      <c r="G22" s="35" t="s">
        <v>897</v>
      </c>
      <c r="H22" s="36">
        <v>10</v>
      </c>
      <c r="I22" s="17">
        <v>2920.7088</v>
      </c>
      <c r="J22" s="17">
        <v>2920.7088</v>
      </c>
      <c r="K22" s="17">
        <f t="shared" si="0"/>
        <v>27189.6912</v>
      </c>
      <c r="L22" s="72">
        <v>0.03</v>
      </c>
      <c r="M22" s="17">
        <f t="shared" si="1"/>
        <v>903.312</v>
      </c>
      <c r="N22" s="17" t="s">
        <v>92</v>
      </c>
      <c r="P22" s="79"/>
    </row>
    <row r="23" spans="1:16">
      <c r="A23" s="16" t="s">
        <v>122</v>
      </c>
      <c r="B23" s="35" t="s">
        <v>123</v>
      </c>
      <c r="C23" s="16" t="s">
        <v>3</v>
      </c>
      <c r="D23" s="16" t="s">
        <v>47</v>
      </c>
      <c r="E23" s="17">
        <v>19204.73</v>
      </c>
      <c r="F23" s="69" t="s">
        <v>90</v>
      </c>
      <c r="G23" s="35" t="s">
        <v>897</v>
      </c>
      <c r="H23" s="36">
        <v>10</v>
      </c>
      <c r="I23" s="17">
        <v>1862.85881</v>
      </c>
      <c r="J23" s="17">
        <v>1862.85881</v>
      </c>
      <c r="K23" s="17">
        <f t="shared" si="0"/>
        <v>17341.87119</v>
      </c>
      <c r="L23" s="72">
        <v>0.03</v>
      </c>
      <c r="M23" s="17">
        <f t="shared" si="1"/>
        <v>576.1419</v>
      </c>
      <c r="N23" s="17" t="s">
        <v>92</v>
      </c>
      <c r="P23" s="79"/>
    </row>
    <row r="24" spans="1:16">
      <c r="A24" s="16" t="s">
        <v>124</v>
      </c>
      <c r="B24" s="35" t="s">
        <v>125</v>
      </c>
      <c r="C24" s="16" t="s">
        <v>3</v>
      </c>
      <c r="D24" s="16" t="s">
        <v>47</v>
      </c>
      <c r="E24" s="17">
        <v>31542.78</v>
      </c>
      <c r="F24" s="69" t="s">
        <v>90</v>
      </c>
      <c r="G24" s="35" t="s">
        <v>897</v>
      </c>
      <c r="H24" s="36">
        <v>10</v>
      </c>
      <c r="I24" s="17">
        <v>3059.64966</v>
      </c>
      <c r="J24" s="17">
        <v>3059.64966</v>
      </c>
      <c r="K24" s="17">
        <f t="shared" si="0"/>
        <v>28483.13034</v>
      </c>
      <c r="L24" s="72">
        <v>0.03</v>
      </c>
      <c r="M24" s="17">
        <f t="shared" si="1"/>
        <v>946.2834</v>
      </c>
      <c r="N24" s="17" t="s">
        <v>92</v>
      </c>
      <c r="P24" s="79"/>
    </row>
    <row r="25" spans="1:16">
      <c r="A25" s="16" t="s">
        <v>126</v>
      </c>
      <c r="B25" s="35" t="s">
        <v>127</v>
      </c>
      <c r="C25" s="16" t="s">
        <v>3</v>
      </c>
      <c r="D25" s="16" t="s">
        <v>47</v>
      </c>
      <c r="E25" s="17">
        <v>6284.11</v>
      </c>
      <c r="F25" s="69" t="s">
        <v>90</v>
      </c>
      <c r="G25" s="35" t="s">
        <v>897</v>
      </c>
      <c r="H25" s="36">
        <v>10</v>
      </c>
      <c r="I25" s="17">
        <v>609.55867</v>
      </c>
      <c r="J25" s="17">
        <v>609.55867</v>
      </c>
      <c r="K25" s="17">
        <f t="shared" si="0"/>
        <v>5674.55133</v>
      </c>
      <c r="L25" s="72">
        <v>0.03</v>
      </c>
      <c r="M25" s="17">
        <f t="shared" si="1"/>
        <v>188.5233</v>
      </c>
      <c r="N25" s="17" t="s">
        <v>92</v>
      </c>
      <c r="P25" s="79"/>
    </row>
    <row r="26" spans="1:16">
      <c r="A26" s="16" t="s">
        <v>128</v>
      </c>
      <c r="B26" s="35" t="s">
        <v>129</v>
      </c>
      <c r="C26" s="16" t="s">
        <v>3</v>
      </c>
      <c r="D26" s="16" t="s">
        <v>47</v>
      </c>
      <c r="E26" s="17">
        <v>117011.64</v>
      </c>
      <c r="F26" s="69" t="s">
        <v>90</v>
      </c>
      <c r="G26" s="35" t="s">
        <v>897</v>
      </c>
      <c r="H26" s="36">
        <v>10</v>
      </c>
      <c r="I26" s="17">
        <v>11350.12908</v>
      </c>
      <c r="J26" s="17">
        <v>11350.12908</v>
      </c>
      <c r="K26" s="17">
        <f t="shared" si="0"/>
        <v>105661.51092</v>
      </c>
      <c r="L26" s="72">
        <v>0.03</v>
      </c>
      <c r="M26" s="17">
        <f t="shared" si="1"/>
        <v>3510.3492</v>
      </c>
      <c r="N26" s="17" t="s">
        <v>92</v>
      </c>
      <c r="P26" s="79"/>
    </row>
    <row r="27" spans="1:16">
      <c r="A27" s="16" t="s">
        <v>130</v>
      </c>
      <c r="B27" s="35" t="s">
        <v>131</v>
      </c>
      <c r="C27" s="16" t="s">
        <v>3</v>
      </c>
      <c r="D27" s="16" t="s">
        <v>47</v>
      </c>
      <c r="E27" s="17">
        <v>58576.56</v>
      </c>
      <c r="F27" s="69" t="s">
        <v>90</v>
      </c>
      <c r="G27" s="35" t="s">
        <v>897</v>
      </c>
      <c r="H27" s="36">
        <v>10</v>
      </c>
      <c r="I27" s="17">
        <v>5681.92632</v>
      </c>
      <c r="J27" s="17">
        <v>5681.92632</v>
      </c>
      <c r="K27" s="17">
        <f t="shared" si="0"/>
        <v>52894.63368</v>
      </c>
      <c r="L27" s="72">
        <v>0.03</v>
      </c>
      <c r="M27" s="17">
        <f t="shared" si="1"/>
        <v>1757.2968</v>
      </c>
      <c r="N27" s="17" t="s">
        <v>92</v>
      </c>
      <c r="P27" s="79"/>
    </row>
    <row r="28" spans="1:16">
      <c r="A28" s="16" t="s">
        <v>132</v>
      </c>
      <c r="B28" s="35" t="s">
        <v>133</v>
      </c>
      <c r="C28" s="16" t="s">
        <v>3</v>
      </c>
      <c r="D28" s="16" t="s">
        <v>47</v>
      </c>
      <c r="E28" s="17">
        <v>5537.9</v>
      </c>
      <c r="F28" s="69" t="s">
        <v>90</v>
      </c>
      <c r="G28" s="35" t="s">
        <v>897</v>
      </c>
      <c r="H28" s="36">
        <v>10</v>
      </c>
      <c r="I28" s="17">
        <v>537.1763</v>
      </c>
      <c r="J28" s="17">
        <v>537.1763</v>
      </c>
      <c r="K28" s="17">
        <f t="shared" si="0"/>
        <v>5000.7237</v>
      </c>
      <c r="L28" s="72">
        <v>0.03</v>
      </c>
      <c r="M28" s="17">
        <f t="shared" si="1"/>
        <v>166.137</v>
      </c>
      <c r="N28" s="17" t="s">
        <v>92</v>
      </c>
      <c r="P28" s="79"/>
    </row>
    <row r="29" spans="1:16">
      <c r="A29" s="16" t="s">
        <v>134</v>
      </c>
      <c r="B29" s="35" t="s">
        <v>135</v>
      </c>
      <c r="C29" s="16" t="s">
        <v>3</v>
      </c>
      <c r="D29" s="16" t="s">
        <v>47</v>
      </c>
      <c r="E29" s="17">
        <v>37657.72</v>
      </c>
      <c r="F29" s="69" t="s">
        <v>90</v>
      </c>
      <c r="G29" s="35" t="s">
        <v>897</v>
      </c>
      <c r="H29" s="36">
        <v>10</v>
      </c>
      <c r="I29" s="17">
        <v>3652.79884</v>
      </c>
      <c r="J29" s="17">
        <v>3652.79884</v>
      </c>
      <c r="K29" s="17">
        <f t="shared" si="0"/>
        <v>34004.92116</v>
      </c>
      <c r="L29" s="72">
        <v>0.03</v>
      </c>
      <c r="M29" s="17">
        <f t="shared" si="1"/>
        <v>1129.7316</v>
      </c>
      <c r="N29" s="17" t="s">
        <v>92</v>
      </c>
      <c r="P29" s="79"/>
    </row>
    <row r="30" spans="1:16">
      <c r="A30" s="16" t="s">
        <v>136</v>
      </c>
      <c r="B30" s="35" t="s">
        <v>137</v>
      </c>
      <c r="C30" s="16" t="s">
        <v>7</v>
      </c>
      <c r="D30" s="16" t="s">
        <v>40</v>
      </c>
      <c r="E30" s="17">
        <v>27661.69</v>
      </c>
      <c r="F30" s="69" t="s">
        <v>90</v>
      </c>
      <c r="G30" s="35" t="s">
        <v>91</v>
      </c>
      <c r="H30" s="36">
        <v>15</v>
      </c>
      <c r="I30" s="17">
        <v>1788.78928666667</v>
      </c>
      <c r="J30" s="17">
        <f>I30+'2020年固定资产折旧表'!J30</f>
        <v>19676.6821533333</v>
      </c>
      <c r="K30" s="17">
        <f t="shared" si="0"/>
        <v>7985.00784666667</v>
      </c>
      <c r="L30" s="72">
        <v>0.03</v>
      </c>
      <c r="M30" s="17">
        <f t="shared" si="1"/>
        <v>829.8507</v>
      </c>
      <c r="N30" s="17" t="s">
        <v>92</v>
      </c>
      <c r="P30" s="79"/>
    </row>
    <row r="31" spans="1:16">
      <c r="A31" s="16" t="s">
        <v>138</v>
      </c>
      <c r="B31" s="35" t="s">
        <v>139</v>
      </c>
      <c r="C31" s="16" t="s">
        <v>7</v>
      </c>
      <c r="D31" s="16" t="s">
        <v>40</v>
      </c>
      <c r="E31" s="17">
        <v>41245.6</v>
      </c>
      <c r="F31" s="69" t="s">
        <v>90</v>
      </c>
      <c r="G31" s="35" t="s">
        <v>91</v>
      </c>
      <c r="H31" s="36">
        <v>15</v>
      </c>
      <c r="I31" s="17">
        <v>2667.21546666667</v>
      </c>
      <c r="J31" s="17">
        <f>I31+'2020年固定资产折旧表'!J31</f>
        <v>29339.3701333333</v>
      </c>
      <c r="K31" s="17">
        <f t="shared" si="0"/>
        <v>11906.2298666667</v>
      </c>
      <c r="L31" s="72">
        <v>0.03</v>
      </c>
      <c r="M31" s="17">
        <f t="shared" si="1"/>
        <v>1237.368</v>
      </c>
      <c r="N31" s="17" t="s">
        <v>92</v>
      </c>
      <c r="P31" s="79"/>
    </row>
    <row r="32" spans="1:16">
      <c r="A32" s="16" t="s">
        <v>140</v>
      </c>
      <c r="B32" s="35" t="s">
        <v>141</v>
      </c>
      <c r="C32" s="16" t="s">
        <v>7</v>
      </c>
      <c r="D32" s="16" t="s">
        <v>40</v>
      </c>
      <c r="E32" s="17">
        <v>1384.05</v>
      </c>
      <c r="F32" s="69" t="s">
        <v>90</v>
      </c>
      <c r="G32" s="35" t="s">
        <v>91</v>
      </c>
      <c r="H32" s="36">
        <v>15</v>
      </c>
      <c r="I32" s="17">
        <v>89.5019</v>
      </c>
      <c r="J32" s="17">
        <f>I32+'2020年固定资产折旧表'!J32</f>
        <v>984.5209</v>
      </c>
      <c r="K32" s="17">
        <f t="shared" si="0"/>
        <v>399.5291</v>
      </c>
      <c r="L32" s="72">
        <v>0.03</v>
      </c>
      <c r="M32" s="17">
        <f t="shared" si="1"/>
        <v>41.5215</v>
      </c>
      <c r="N32" s="17" t="s">
        <v>92</v>
      </c>
      <c r="P32" s="79"/>
    </row>
    <row r="33" spans="1:16">
      <c r="A33" s="16" t="s">
        <v>142</v>
      </c>
      <c r="B33" s="35" t="s">
        <v>143</v>
      </c>
      <c r="C33" s="16" t="s">
        <v>7</v>
      </c>
      <c r="D33" s="16" t="s">
        <v>40</v>
      </c>
      <c r="E33" s="17">
        <v>3524.78</v>
      </c>
      <c r="F33" s="69" t="s">
        <v>90</v>
      </c>
      <c r="G33" s="35" t="s">
        <v>91</v>
      </c>
      <c r="H33" s="36">
        <v>15</v>
      </c>
      <c r="I33" s="17">
        <v>227.935773333333</v>
      </c>
      <c r="J33" s="17">
        <f>I33+'2020年固定资产折旧表'!J33</f>
        <v>2507.29350666667</v>
      </c>
      <c r="K33" s="17">
        <f t="shared" si="0"/>
        <v>1017.48649333333</v>
      </c>
      <c r="L33" s="72">
        <v>0.03</v>
      </c>
      <c r="M33" s="17">
        <f t="shared" si="1"/>
        <v>105.7434</v>
      </c>
      <c r="N33" s="17" t="s">
        <v>92</v>
      </c>
      <c r="P33" s="79"/>
    </row>
    <row r="34" spans="1:16">
      <c r="A34" s="16" t="s">
        <v>144</v>
      </c>
      <c r="B34" s="35" t="s">
        <v>145</v>
      </c>
      <c r="C34" s="16" t="s">
        <v>7</v>
      </c>
      <c r="D34" s="16" t="s">
        <v>40</v>
      </c>
      <c r="E34" s="17">
        <v>18986.5</v>
      </c>
      <c r="F34" s="69" t="s">
        <v>90</v>
      </c>
      <c r="G34" s="35" t="s">
        <v>91</v>
      </c>
      <c r="H34" s="36">
        <v>15</v>
      </c>
      <c r="I34" s="17">
        <v>1227.79366666667</v>
      </c>
      <c r="J34" s="17">
        <f>I34+'2020年固定资产折旧表'!J34</f>
        <v>13505.7303333333</v>
      </c>
      <c r="K34" s="17">
        <f t="shared" si="0"/>
        <v>5480.76966666667</v>
      </c>
      <c r="L34" s="72">
        <v>0.03</v>
      </c>
      <c r="M34" s="17">
        <f t="shared" si="1"/>
        <v>569.595</v>
      </c>
      <c r="N34" s="17" t="s">
        <v>92</v>
      </c>
      <c r="P34" s="79"/>
    </row>
    <row r="35" spans="1:16">
      <c r="A35" s="16" t="s">
        <v>146</v>
      </c>
      <c r="B35" s="35" t="s">
        <v>147</v>
      </c>
      <c r="C35" s="16" t="s">
        <v>3</v>
      </c>
      <c r="D35" s="16" t="s">
        <v>47</v>
      </c>
      <c r="E35" s="17">
        <v>53247.65</v>
      </c>
      <c r="F35" s="69" t="s">
        <v>90</v>
      </c>
      <c r="G35" s="35" t="s">
        <v>897</v>
      </c>
      <c r="H35" s="36">
        <v>10</v>
      </c>
      <c r="I35" s="17">
        <v>5165.02205</v>
      </c>
      <c r="J35" s="17">
        <v>5165.02205</v>
      </c>
      <c r="K35" s="17">
        <f t="shared" si="0"/>
        <v>48082.62795</v>
      </c>
      <c r="L35" s="72">
        <v>0.03</v>
      </c>
      <c r="M35" s="17">
        <f t="shared" si="1"/>
        <v>1597.4295</v>
      </c>
      <c r="N35" s="17" t="s">
        <v>92</v>
      </c>
      <c r="P35" s="79"/>
    </row>
    <row r="36" spans="1:16">
      <c r="A36" s="16" t="s">
        <v>148</v>
      </c>
      <c r="B36" s="35" t="s">
        <v>149</v>
      </c>
      <c r="C36" s="16" t="s">
        <v>3</v>
      </c>
      <c r="D36" s="16" t="s">
        <v>47</v>
      </c>
      <c r="E36" s="17">
        <v>24679.51</v>
      </c>
      <c r="F36" s="69" t="s">
        <v>90</v>
      </c>
      <c r="G36" s="35" t="s">
        <v>897</v>
      </c>
      <c r="H36" s="36">
        <v>10</v>
      </c>
      <c r="I36" s="17">
        <v>2393.91247</v>
      </c>
      <c r="J36" s="17">
        <v>2393.91247</v>
      </c>
      <c r="K36" s="17">
        <f t="shared" si="0"/>
        <v>22285.59753</v>
      </c>
      <c r="L36" s="72">
        <v>0.03</v>
      </c>
      <c r="M36" s="17">
        <f t="shared" si="1"/>
        <v>740.3853</v>
      </c>
      <c r="N36" s="17" t="s">
        <v>92</v>
      </c>
      <c r="P36" s="79"/>
    </row>
    <row r="37" spans="1:16">
      <c r="A37" s="16" t="s">
        <v>150</v>
      </c>
      <c r="B37" s="35" t="s">
        <v>151</v>
      </c>
      <c r="C37" s="16" t="s">
        <v>3</v>
      </c>
      <c r="D37" s="16" t="s">
        <v>47</v>
      </c>
      <c r="E37" s="17">
        <v>18626.58</v>
      </c>
      <c r="F37" s="69" t="s">
        <v>90</v>
      </c>
      <c r="G37" s="35" t="s">
        <v>897</v>
      </c>
      <c r="H37" s="36">
        <v>10</v>
      </c>
      <c r="I37" s="17">
        <v>1806.77826</v>
      </c>
      <c r="J37" s="17">
        <v>1806.77826</v>
      </c>
      <c r="K37" s="17">
        <f t="shared" si="0"/>
        <v>16819.80174</v>
      </c>
      <c r="L37" s="72">
        <v>0.03</v>
      </c>
      <c r="M37" s="17">
        <f t="shared" si="1"/>
        <v>558.7974</v>
      </c>
      <c r="N37" s="17" t="s">
        <v>92</v>
      </c>
      <c r="P37" s="79"/>
    </row>
    <row r="38" spans="1:16">
      <c r="A38" s="16" t="s">
        <v>152</v>
      </c>
      <c r="B38" s="35" t="s">
        <v>129</v>
      </c>
      <c r="C38" s="16" t="s">
        <v>3</v>
      </c>
      <c r="D38" s="16" t="s">
        <v>47</v>
      </c>
      <c r="E38" s="17">
        <v>117013.17</v>
      </c>
      <c r="F38" s="69" t="s">
        <v>90</v>
      </c>
      <c r="G38" s="35" t="s">
        <v>897</v>
      </c>
      <c r="H38" s="36">
        <v>10</v>
      </c>
      <c r="I38" s="17">
        <v>11350.27749</v>
      </c>
      <c r="J38" s="17">
        <v>11350.27749</v>
      </c>
      <c r="K38" s="17">
        <f t="shared" si="0"/>
        <v>105662.89251</v>
      </c>
      <c r="L38" s="72">
        <v>0.03</v>
      </c>
      <c r="M38" s="17">
        <f t="shared" si="1"/>
        <v>3510.3951</v>
      </c>
      <c r="N38" s="17" t="s">
        <v>92</v>
      </c>
      <c r="P38" s="79"/>
    </row>
    <row r="39" spans="1:16">
      <c r="A39" s="16" t="s">
        <v>153</v>
      </c>
      <c r="B39" s="35" t="s">
        <v>154</v>
      </c>
      <c r="C39" s="16" t="s">
        <v>3</v>
      </c>
      <c r="D39" s="16" t="s">
        <v>47</v>
      </c>
      <c r="E39" s="17">
        <v>22695.66</v>
      </c>
      <c r="F39" s="69" t="s">
        <v>90</v>
      </c>
      <c r="G39" s="35" t="s">
        <v>897</v>
      </c>
      <c r="H39" s="36">
        <v>10</v>
      </c>
      <c r="I39" s="17">
        <v>2201.47902</v>
      </c>
      <c r="J39" s="17">
        <v>2201.47902</v>
      </c>
      <c r="K39" s="17">
        <f t="shared" si="0"/>
        <v>20494.18098</v>
      </c>
      <c r="L39" s="72">
        <v>0.03</v>
      </c>
      <c r="M39" s="17">
        <f t="shared" si="1"/>
        <v>680.8698</v>
      </c>
      <c r="N39" s="17" t="s">
        <v>92</v>
      </c>
      <c r="P39" s="79"/>
    </row>
    <row r="40" spans="1:16">
      <c r="A40" s="16" t="s">
        <v>155</v>
      </c>
      <c r="B40" s="35" t="s">
        <v>156</v>
      </c>
      <c r="C40" s="16" t="s">
        <v>3</v>
      </c>
      <c r="D40" s="16" t="s">
        <v>47</v>
      </c>
      <c r="E40" s="17">
        <v>1916.7</v>
      </c>
      <c r="F40" s="69" t="s">
        <v>90</v>
      </c>
      <c r="G40" s="35" t="s">
        <v>897</v>
      </c>
      <c r="H40" s="36">
        <v>10</v>
      </c>
      <c r="I40" s="17">
        <v>185.9199</v>
      </c>
      <c r="J40" s="17">
        <v>185.9199</v>
      </c>
      <c r="K40" s="17">
        <f t="shared" si="0"/>
        <v>1730.7801</v>
      </c>
      <c r="L40" s="72">
        <v>0.03</v>
      </c>
      <c r="M40" s="17">
        <f t="shared" si="1"/>
        <v>57.501</v>
      </c>
      <c r="N40" s="17" t="s">
        <v>92</v>
      </c>
      <c r="P40" s="79"/>
    </row>
    <row r="41" spans="1:16">
      <c r="A41" s="16" t="s">
        <v>157</v>
      </c>
      <c r="B41" s="35" t="s">
        <v>158</v>
      </c>
      <c r="C41" s="16" t="s">
        <v>3</v>
      </c>
      <c r="D41" s="16" t="s">
        <v>47</v>
      </c>
      <c r="E41" s="17">
        <v>8246.58</v>
      </c>
      <c r="F41" s="69" t="s">
        <v>90</v>
      </c>
      <c r="G41" s="35" t="s">
        <v>897</v>
      </c>
      <c r="H41" s="36">
        <v>10</v>
      </c>
      <c r="I41" s="17">
        <v>799.91826</v>
      </c>
      <c r="J41" s="17">
        <v>799.91826</v>
      </c>
      <c r="K41" s="17">
        <f t="shared" si="0"/>
        <v>7446.66174</v>
      </c>
      <c r="L41" s="72">
        <v>0.03</v>
      </c>
      <c r="M41" s="17">
        <f t="shared" si="1"/>
        <v>247.3974</v>
      </c>
      <c r="N41" s="17" t="s">
        <v>92</v>
      </c>
      <c r="P41" s="79"/>
    </row>
    <row r="42" spans="1:16">
      <c r="A42" s="16" t="s">
        <v>159</v>
      </c>
      <c r="B42" s="35" t="s">
        <v>137</v>
      </c>
      <c r="C42" s="16" t="s">
        <v>7</v>
      </c>
      <c r="D42" s="16" t="s">
        <v>40</v>
      </c>
      <c r="E42" s="17">
        <v>56951.15</v>
      </c>
      <c r="F42" s="69" t="s">
        <v>90</v>
      </c>
      <c r="G42" s="35" t="s">
        <v>91</v>
      </c>
      <c r="H42" s="36">
        <v>15</v>
      </c>
      <c r="I42" s="17">
        <v>3682.84103333333</v>
      </c>
      <c r="J42" s="17">
        <f>I42+'2020年固定资产折旧表'!J42</f>
        <v>40511.2513666667</v>
      </c>
      <c r="K42" s="17">
        <f t="shared" si="0"/>
        <v>16439.8986333333</v>
      </c>
      <c r="L42" s="72">
        <v>0.03</v>
      </c>
      <c r="M42" s="17">
        <f t="shared" si="1"/>
        <v>1708.5345</v>
      </c>
      <c r="N42" s="17" t="s">
        <v>92</v>
      </c>
      <c r="P42" s="79"/>
    </row>
    <row r="43" spans="1:16">
      <c r="A43" s="16" t="s">
        <v>160</v>
      </c>
      <c r="B43" s="35" t="s">
        <v>139</v>
      </c>
      <c r="C43" s="16" t="s">
        <v>7</v>
      </c>
      <c r="D43" s="16" t="s">
        <v>40</v>
      </c>
      <c r="E43" s="17">
        <v>78442.32</v>
      </c>
      <c r="F43" s="69" t="s">
        <v>90</v>
      </c>
      <c r="G43" s="35" t="s">
        <v>91</v>
      </c>
      <c r="H43" s="36">
        <v>15</v>
      </c>
      <c r="I43" s="17">
        <v>5072.60336</v>
      </c>
      <c r="J43" s="17">
        <f>I43+'2020年固定资产折旧表'!J43</f>
        <v>55798.63696</v>
      </c>
      <c r="K43" s="17">
        <f t="shared" si="0"/>
        <v>22643.68304</v>
      </c>
      <c r="L43" s="72">
        <v>0.03</v>
      </c>
      <c r="M43" s="17">
        <f t="shared" si="1"/>
        <v>2353.2696</v>
      </c>
      <c r="N43" s="17" t="s">
        <v>92</v>
      </c>
      <c r="P43" s="79"/>
    </row>
    <row r="44" spans="1:16">
      <c r="A44" s="16" t="s">
        <v>161</v>
      </c>
      <c r="B44" s="35" t="s">
        <v>141</v>
      </c>
      <c r="C44" s="16" t="s">
        <v>7</v>
      </c>
      <c r="D44" s="16" t="s">
        <v>40</v>
      </c>
      <c r="E44" s="17">
        <v>3644.67</v>
      </c>
      <c r="F44" s="69" t="s">
        <v>90</v>
      </c>
      <c r="G44" s="35" t="s">
        <v>91</v>
      </c>
      <c r="H44" s="36">
        <v>15</v>
      </c>
      <c r="I44" s="17">
        <v>235.68866</v>
      </c>
      <c r="J44" s="17">
        <f>I44+'2020年固定资产折旧表'!J44</f>
        <v>2592.57526</v>
      </c>
      <c r="K44" s="17">
        <f t="shared" si="0"/>
        <v>1052.09474</v>
      </c>
      <c r="L44" s="72">
        <v>0.03</v>
      </c>
      <c r="M44" s="17">
        <f t="shared" si="1"/>
        <v>109.3401</v>
      </c>
      <c r="N44" s="17" t="s">
        <v>92</v>
      </c>
      <c r="P44" s="79"/>
    </row>
    <row r="45" spans="1:16">
      <c r="A45" s="16" t="s">
        <v>162</v>
      </c>
      <c r="B45" s="35" t="s">
        <v>143</v>
      </c>
      <c r="C45" s="16" t="s">
        <v>7</v>
      </c>
      <c r="D45" s="16" t="s">
        <v>40</v>
      </c>
      <c r="E45" s="17">
        <v>6012.86</v>
      </c>
      <c r="F45" s="69" t="s">
        <v>90</v>
      </c>
      <c r="G45" s="35" t="s">
        <v>91</v>
      </c>
      <c r="H45" s="36">
        <v>15</v>
      </c>
      <c r="I45" s="17">
        <v>388.831613333333</v>
      </c>
      <c r="J45" s="17">
        <f>I45+'2020年固定资产折旧表'!J45</f>
        <v>4277.14774666667</v>
      </c>
      <c r="K45" s="17">
        <f t="shared" si="0"/>
        <v>1735.71225333333</v>
      </c>
      <c r="L45" s="72">
        <v>0.03</v>
      </c>
      <c r="M45" s="17">
        <f t="shared" si="1"/>
        <v>180.3858</v>
      </c>
      <c r="N45" s="17" t="s">
        <v>92</v>
      </c>
      <c r="P45" s="79"/>
    </row>
    <row r="46" spans="1:16">
      <c r="A46" s="16" t="s">
        <v>163</v>
      </c>
      <c r="B46" s="35" t="s">
        <v>164</v>
      </c>
      <c r="C46" s="16" t="s">
        <v>3</v>
      </c>
      <c r="D46" s="16" t="s">
        <v>47</v>
      </c>
      <c r="E46" s="17">
        <v>24771.12</v>
      </c>
      <c r="F46" s="69" t="s">
        <v>90</v>
      </c>
      <c r="G46" s="35" t="s">
        <v>91</v>
      </c>
      <c r="H46" s="36">
        <v>10</v>
      </c>
      <c r="I46" s="17">
        <v>2402.79864</v>
      </c>
      <c r="J46" s="17">
        <v>2402.79864</v>
      </c>
      <c r="K46" s="17">
        <f t="shared" si="0"/>
        <v>22368.32136</v>
      </c>
      <c r="L46" s="72">
        <v>0.03</v>
      </c>
      <c r="M46" s="17">
        <f t="shared" si="1"/>
        <v>743.1336</v>
      </c>
      <c r="N46" s="17" t="s">
        <v>92</v>
      </c>
      <c r="P46" s="79"/>
    </row>
    <row r="47" spans="1:16">
      <c r="A47" s="16" t="s">
        <v>165</v>
      </c>
      <c r="B47" s="35" t="s">
        <v>166</v>
      </c>
      <c r="C47" s="16" t="s">
        <v>3</v>
      </c>
      <c r="D47" s="16" t="s">
        <v>47</v>
      </c>
      <c r="E47" s="17">
        <v>591.3</v>
      </c>
      <c r="F47" s="69" t="s">
        <v>90</v>
      </c>
      <c r="G47" s="35" t="s">
        <v>91</v>
      </c>
      <c r="H47" s="36">
        <v>10</v>
      </c>
      <c r="I47" s="17">
        <v>57.3561</v>
      </c>
      <c r="J47" s="17">
        <v>57.3561</v>
      </c>
      <c r="K47" s="17">
        <f t="shared" si="0"/>
        <v>533.9439</v>
      </c>
      <c r="L47" s="72">
        <v>0.03</v>
      </c>
      <c r="M47" s="17">
        <f t="shared" si="1"/>
        <v>17.739</v>
      </c>
      <c r="N47" s="17" t="s">
        <v>92</v>
      </c>
      <c r="P47" s="79"/>
    </row>
    <row r="48" spans="1:16">
      <c r="A48" s="16" t="s">
        <v>167</v>
      </c>
      <c r="B48" s="35" t="s">
        <v>168</v>
      </c>
      <c r="C48" s="16" t="s">
        <v>3</v>
      </c>
      <c r="D48" s="16" t="s">
        <v>47</v>
      </c>
      <c r="E48" s="17">
        <v>570.48</v>
      </c>
      <c r="F48" s="69" t="s">
        <v>90</v>
      </c>
      <c r="G48" s="35" t="s">
        <v>91</v>
      </c>
      <c r="H48" s="36">
        <v>10</v>
      </c>
      <c r="I48" s="17">
        <v>55.33656</v>
      </c>
      <c r="J48" s="17">
        <v>55.33656</v>
      </c>
      <c r="K48" s="17">
        <f t="shared" si="0"/>
        <v>515.14344</v>
      </c>
      <c r="L48" s="72">
        <v>0.03</v>
      </c>
      <c r="M48" s="17">
        <f t="shared" si="1"/>
        <v>17.1144</v>
      </c>
      <c r="N48" s="17" t="s">
        <v>92</v>
      </c>
      <c r="P48" s="79"/>
    </row>
    <row r="49" spans="1:16">
      <c r="A49" s="16" t="s">
        <v>169</v>
      </c>
      <c r="B49" s="35" t="s">
        <v>170</v>
      </c>
      <c r="C49" s="16" t="s">
        <v>3</v>
      </c>
      <c r="D49" s="16" t="s">
        <v>47</v>
      </c>
      <c r="E49" s="17">
        <v>768.42</v>
      </c>
      <c r="F49" s="69" t="s">
        <v>90</v>
      </c>
      <c r="G49" s="35" t="s">
        <v>91</v>
      </c>
      <c r="H49" s="36">
        <v>10</v>
      </c>
      <c r="I49" s="17">
        <v>74.53674</v>
      </c>
      <c r="J49" s="17">
        <v>74.53674</v>
      </c>
      <c r="K49" s="17">
        <f t="shared" si="0"/>
        <v>693.88326</v>
      </c>
      <c r="L49" s="72">
        <v>0.03</v>
      </c>
      <c r="M49" s="17">
        <f t="shared" si="1"/>
        <v>23.0526</v>
      </c>
      <c r="N49" s="17" t="s">
        <v>92</v>
      </c>
      <c r="P49" s="79"/>
    </row>
    <row r="50" spans="1:16">
      <c r="A50" s="16" t="s">
        <v>171</v>
      </c>
      <c r="B50" s="35" t="s">
        <v>172</v>
      </c>
      <c r="C50" s="16" t="s">
        <v>3</v>
      </c>
      <c r="D50" s="16" t="s">
        <v>47</v>
      </c>
      <c r="E50" s="17">
        <v>4365.81</v>
      </c>
      <c r="F50" s="69" t="s">
        <v>90</v>
      </c>
      <c r="G50" s="35" t="s">
        <v>91</v>
      </c>
      <c r="H50" s="36">
        <v>10</v>
      </c>
      <c r="I50" s="17">
        <v>423.48357</v>
      </c>
      <c r="J50" s="17">
        <v>423.48357</v>
      </c>
      <c r="K50" s="17">
        <f t="shared" si="0"/>
        <v>3942.32643</v>
      </c>
      <c r="L50" s="72">
        <v>0.03</v>
      </c>
      <c r="M50" s="17">
        <f t="shared" si="1"/>
        <v>130.9743</v>
      </c>
      <c r="N50" s="17" t="s">
        <v>92</v>
      </c>
      <c r="P50" s="79"/>
    </row>
    <row r="51" spans="1:16">
      <c r="A51" s="16" t="s">
        <v>173</v>
      </c>
      <c r="B51" s="35" t="s">
        <v>174</v>
      </c>
      <c r="C51" s="16" t="s">
        <v>3</v>
      </c>
      <c r="D51" s="16" t="s">
        <v>47</v>
      </c>
      <c r="E51" s="17">
        <v>671.23</v>
      </c>
      <c r="F51" s="69" t="s">
        <v>90</v>
      </c>
      <c r="G51" s="35" t="s">
        <v>91</v>
      </c>
      <c r="H51" s="36">
        <v>10</v>
      </c>
      <c r="I51" s="17">
        <v>65.10931</v>
      </c>
      <c r="J51" s="17">
        <v>65.10931</v>
      </c>
      <c r="K51" s="17">
        <f t="shared" si="0"/>
        <v>606.12069</v>
      </c>
      <c r="L51" s="72">
        <v>0.03</v>
      </c>
      <c r="M51" s="17">
        <f t="shared" si="1"/>
        <v>20.1369</v>
      </c>
      <c r="N51" s="17" t="s">
        <v>92</v>
      </c>
      <c r="P51" s="79"/>
    </row>
    <row r="52" spans="1:16">
      <c r="A52" s="16" t="s">
        <v>175</v>
      </c>
      <c r="B52" s="35" t="s">
        <v>176</v>
      </c>
      <c r="C52" s="16" t="s">
        <v>3</v>
      </c>
      <c r="D52" s="16" t="s">
        <v>47</v>
      </c>
      <c r="E52" s="17">
        <v>11635.27</v>
      </c>
      <c r="F52" s="69" t="s">
        <v>90</v>
      </c>
      <c r="G52" s="35" t="s">
        <v>91</v>
      </c>
      <c r="H52" s="36">
        <v>10</v>
      </c>
      <c r="I52" s="17">
        <v>1128.62119</v>
      </c>
      <c r="J52" s="17">
        <v>1128.62119</v>
      </c>
      <c r="K52" s="17">
        <f t="shared" si="0"/>
        <v>10506.64881</v>
      </c>
      <c r="L52" s="72">
        <v>0.03</v>
      </c>
      <c r="M52" s="17">
        <f t="shared" si="1"/>
        <v>349.0581</v>
      </c>
      <c r="N52" s="17" t="s">
        <v>92</v>
      </c>
      <c r="P52" s="79"/>
    </row>
    <row r="53" spans="1:16">
      <c r="A53" s="16" t="s">
        <v>177</v>
      </c>
      <c r="B53" s="35" t="s">
        <v>178</v>
      </c>
      <c r="C53" s="16" t="s">
        <v>7</v>
      </c>
      <c r="D53" s="16" t="s">
        <v>40</v>
      </c>
      <c r="E53" s="17">
        <v>297607.72</v>
      </c>
      <c r="F53" s="69" t="s">
        <v>90</v>
      </c>
      <c r="G53" s="35" t="s">
        <v>91</v>
      </c>
      <c r="H53" s="36">
        <v>15</v>
      </c>
      <c r="I53" s="17">
        <v>19245.2992266667</v>
      </c>
      <c r="J53" s="17">
        <f>I53+'2020年固定资产折旧表'!J53</f>
        <v>211698.291493333</v>
      </c>
      <c r="K53" s="17">
        <f t="shared" si="0"/>
        <v>85909.4285066667</v>
      </c>
      <c r="L53" s="72">
        <v>0.03</v>
      </c>
      <c r="M53" s="17">
        <f t="shared" si="1"/>
        <v>8928.2316</v>
      </c>
      <c r="N53" s="17" t="s">
        <v>92</v>
      </c>
      <c r="P53" s="79"/>
    </row>
    <row r="54" spans="1:16">
      <c r="A54" s="16" t="s">
        <v>179</v>
      </c>
      <c r="B54" s="35" t="s">
        <v>180</v>
      </c>
      <c r="C54" s="16" t="s">
        <v>7</v>
      </c>
      <c r="D54" s="16" t="s">
        <v>40</v>
      </c>
      <c r="E54" s="17">
        <v>23178.55</v>
      </c>
      <c r="F54" s="69" t="s">
        <v>90</v>
      </c>
      <c r="G54" s="35" t="s">
        <v>91</v>
      </c>
      <c r="H54" s="36">
        <v>15</v>
      </c>
      <c r="I54" s="17">
        <v>1498.87956666667</v>
      </c>
      <c r="J54" s="17">
        <f>I54+'2020年固定资产折旧表'!J54</f>
        <v>16487.6752333333</v>
      </c>
      <c r="K54" s="17">
        <f t="shared" si="0"/>
        <v>6690.87476666667</v>
      </c>
      <c r="L54" s="72">
        <v>0.03</v>
      </c>
      <c r="M54" s="17">
        <f t="shared" si="1"/>
        <v>695.3565</v>
      </c>
      <c r="N54" s="17" t="s">
        <v>92</v>
      </c>
      <c r="P54" s="79"/>
    </row>
    <row r="55" spans="1:16">
      <c r="A55" s="16" t="s">
        <v>181</v>
      </c>
      <c r="B55" s="35" t="s">
        <v>182</v>
      </c>
      <c r="C55" s="16" t="s">
        <v>7</v>
      </c>
      <c r="D55" s="16" t="s">
        <v>40</v>
      </c>
      <c r="E55" s="17">
        <v>66941.5</v>
      </c>
      <c r="F55" s="69" t="s">
        <v>90</v>
      </c>
      <c r="G55" s="35" t="s">
        <v>91</v>
      </c>
      <c r="H55" s="36">
        <v>15</v>
      </c>
      <c r="I55" s="17">
        <v>4328.88366666667</v>
      </c>
      <c r="J55" s="17">
        <f>I55+'2020年固定资产折旧表'!J55</f>
        <v>47617.7203333333</v>
      </c>
      <c r="K55" s="17">
        <f t="shared" si="0"/>
        <v>19323.7796666667</v>
      </c>
      <c r="L55" s="72">
        <v>0.03</v>
      </c>
      <c r="M55" s="17">
        <f t="shared" si="1"/>
        <v>2008.245</v>
      </c>
      <c r="N55" s="17" t="s">
        <v>92</v>
      </c>
      <c r="P55" s="79"/>
    </row>
    <row r="56" spans="1:16">
      <c r="A56" s="16" t="s">
        <v>183</v>
      </c>
      <c r="B56" s="35" t="s">
        <v>184</v>
      </c>
      <c r="C56" s="16" t="s">
        <v>7</v>
      </c>
      <c r="D56" s="16" t="s">
        <v>40</v>
      </c>
      <c r="E56" s="17">
        <v>64183.87</v>
      </c>
      <c r="F56" s="69" t="s">
        <v>90</v>
      </c>
      <c r="G56" s="35" t="s">
        <v>91</v>
      </c>
      <c r="H56" s="36">
        <v>15</v>
      </c>
      <c r="I56" s="17">
        <v>4150.55692666667</v>
      </c>
      <c r="J56" s="17">
        <f>I56+'2020年固定资产折旧表'!J56</f>
        <v>45656.1261933333</v>
      </c>
      <c r="K56" s="17">
        <f t="shared" si="0"/>
        <v>18527.7438066667</v>
      </c>
      <c r="L56" s="72">
        <v>0.03</v>
      </c>
      <c r="M56" s="17">
        <f t="shared" si="1"/>
        <v>1925.5161</v>
      </c>
      <c r="N56" s="17" t="s">
        <v>92</v>
      </c>
      <c r="P56" s="79"/>
    </row>
    <row r="57" spans="1:16">
      <c r="A57" s="16" t="s">
        <v>185</v>
      </c>
      <c r="B57" s="35" t="s">
        <v>186</v>
      </c>
      <c r="C57" s="16" t="s">
        <v>7</v>
      </c>
      <c r="D57" s="16" t="s">
        <v>40</v>
      </c>
      <c r="E57" s="17">
        <v>21793.08</v>
      </c>
      <c r="F57" s="69" t="s">
        <v>90</v>
      </c>
      <c r="G57" s="35" t="s">
        <v>91</v>
      </c>
      <c r="H57" s="36">
        <v>15</v>
      </c>
      <c r="I57" s="17">
        <v>1409.28584</v>
      </c>
      <c r="J57" s="17">
        <f>I57+'2020年固定资产折旧表'!J57</f>
        <v>15502.14424</v>
      </c>
      <c r="K57" s="17">
        <f t="shared" si="0"/>
        <v>6290.93576</v>
      </c>
      <c r="L57" s="72">
        <v>0.03</v>
      </c>
      <c r="M57" s="17">
        <f t="shared" si="1"/>
        <v>653.7924</v>
      </c>
      <c r="N57" s="17" t="s">
        <v>92</v>
      </c>
      <c r="P57" s="79"/>
    </row>
    <row r="58" spans="1:16">
      <c r="A58" s="16" t="s">
        <v>187</v>
      </c>
      <c r="B58" s="35" t="s">
        <v>188</v>
      </c>
      <c r="C58" s="16" t="s">
        <v>7</v>
      </c>
      <c r="D58" s="16" t="s">
        <v>18</v>
      </c>
      <c r="E58" s="17">
        <v>5516.52</v>
      </c>
      <c r="F58" s="69" t="s">
        <v>90</v>
      </c>
      <c r="G58" s="35" t="s">
        <v>91</v>
      </c>
      <c r="H58" s="36">
        <v>15</v>
      </c>
      <c r="I58" s="17">
        <v>356.73496</v>
      </c>
      <c r="J58" s="17">
        <f>I58+'2020年固定资产折旧表'!J58</f>
        <v>3924.08456</v>
      </c>
      <c r="K58" s="17">
        <f t="shared" si="0"/>
        <v>1592.43544</v>
      </c>
      <c r="L58" s="72">
        <v>0.03</v>
      </c>
      <c r="M58" s="17">
        <f t="shared" si="1"/>
        <v>165.4956</v>
      </c>
      <c r="N58" s="17" t="s">
        <v>92</v>
      </c>
      <c r="P58" s="79"/>
    </row>
    <row r="59" spans="1:16">
      <c r="A59" s="16" t="s">
        <v>189</v>
      </c>
      <c r="B59" s="35" t="s">
        <v>190</v>
      </c>
      <c r="C59" s="16" t="s">
        <v>7</v>
      </c>
      <c r="D59" s="16" t="s">
        <v>18</v>
      </c>
      <c r="E59" s="17">
        <v>3825.7</v>
      </c>
      <c r="F59" s="69" t="s">
        <v>90</v>
      </c>
      <c r="G59" s="35" t="s">
        <v>91</v>
      </c>
      <c r="H59" s="36">
        <v>15</v>
      </c>
      <c r="I59" s="17">
        <v>247.395266666667</v>
      </c>
      <c r="J59" s="17">
        <f>I59+'2020年固定资产折旧表'!J59</f>
        <v>2721.34793333333</v>
      </c>
      <c r="K59" s="17">
        <f t="shared" si="0"/>
        <v>1104.35206666667</v>
      </c>
      <c r="L59" s="72">
        <v>0.03</v>
      </c>
      <c r="M59" s="17">
        <f t="shared" si="1"/>
        <v>114.771</v>
      </c>
      <c r="N59" s="17" t="s">
        <v>92</v>
      </c>
      <c r="P59" s="79"/>
    </row>
    <row r="60" spans="1:16">
      <c r="A60" s="16" t="s">
        <v>191</v>
      </c>
      <c r="B60" s="35" t="s">
        <v>192</v>
      </c>
      <c r="C60" s="16" t="s">
        <v>7</v>
      </c>
      <c r="D60" s="16" t="s">
        <v>40</v>
      </c>
      <c r="E60" s="17">
        <v>21196.4</v>
      </c>
      <c r="F60" s="69" t="s">
        <v>90</v>
      </c>
      <c r="G60" s="35" t="s">
        <v>91</v>
      </c>
      <c r="H60" s="36">
        <v>15</v>
      </c>
      <c r="I60" s="17">
        <v>1370.70053333333</v>
      </c>
      <c r="J60" s="17">
        <f>I60+'2020年固定资产折旧表'!J60</f>
        <v>15077.7058666667</v>
      </c>
      <c r="K60" s="17">
        <f t="shared" si="0"/>
        <v>6118.69413333334</v>
      </c>
      <c r="L60" s="72">
        <v>0.03</v>
      </c>
      <c r="M60" s="17">
        <f t="shared" si="1"/>
        <v>635.892</v>
      </c>
      <c r="N60" s="17" t="s">
        <v>92</v>
      </c>
      <c r="P60" s="79"/>
    </row>
    <row r="61" spans="1:16">
      <c r="A61" s="16" t="s">
        <v>193</v>
      </c>
      <c r="B61" s="35" t="s">
        <v>194</v>
      </c>
      <c r="C61" s="16" t="s">
        <v>7</v>
      </c>
      <c r="D61" s="16" t="s">
        <v>40</v>
      </c>
      <c r="E61" s="17">
        <v>108047.91</v>
      </c>
      <c r="F61" s="69" t="s">
        <v>90</v>
      </c>
      <c r="G61" s="35" t="s">
        <v>91</v>
      </c>
      <c r="H61" s="36">
        <v>15</v>
      </c>
      <c r="I61" s="17">
        <v>6987.09818</v>
      </c>
      <c r="J61" s="17">
        <f>I61+'2020年固定资产折旧表'!J61</f>
        <v>76858.07998</v>
      </c>
      <c r="K61" s="17">
        <f t="shared" si="0"/>
        <v>31189.83002</v>
      </c>
      <c r="L61" s="72">
        <v>0.03</v>
      </c>
      <c r="M61" s="17">
        <f t="shared" si="1"/>
        <v>3241.4373</v>
      </c>
      <c r="N61" s="17" t="s">
        <v>92</v>
      </c>
      <c r="P61" s="79"/>
    </row>
    <row r="62" spans="1:16">
      <c r="A62" s="16" t="s">
        <v>195</v>
      </c>
      <c r="B62" s="35" t="s">
        <v>196</v>
      </c>
      <c r="C62" s="16" t="s">
        <v>2</v>
      </c>
      <c r="D62" s="16" t="s">
        <v>35</v>
      </c>
      <c r="E62" s="17">
        <v>24659.85</v>
      </c>
      <c r="F62" s="69" t="s">
        <v>90</v>
      </c>
      <c r="G62" s="35" t="s">
        <v>897</v>
      </c>
      <c r="H62" s="36">
        <v>10</v>
      </c>
      <c r="I62" s="17">
        <v>2392.00545</v>
      </c>
      <c r="J62" s="17">
        <f>I62</f>
        <v>2392.00545</v>
      </c>
      <c r="K62" s="17">
        <f t="shared" si="0"/>
        <v>22267.84455</v>
      </c>
      <c r="L62" s="72">
        <v>0.03</v>
      </c>
      <c r="M62" s="17">
        <f t="shared" si="1"/>
        <v>739.7955</v>
      </c>
      <c r="N62" s="17" t="s">
        <v>92</v>
      </c>
      <c r="P62" s="79"/>
    </row>
    <row r="63" spans="1:16">
      <c r="A63" s="16" t="s">
        <v>197</v>
      </c>
      <c r="B63" s="35" t="s">
        <v>198</v>
      </c>
      <c r="C63" s="16" t="s">
        <v>2</v>
      </c>
      <c r="D63" s="16" t="s">
        <v>35</v>
      </c>
      <c r="E63" s="17">
        <v>59167.51</v>
      </c>
      <c r="F63" s="69" t="s">
        <v>90</v>
      </c>
      <c r="G63" s="35" t="s">
        <v>897</v>
      </c>
      <c r="H63" s="36">
        <v>10</v>
      </c>
      <c r="I63" s="17">
        <v>5739.24847</v>
      </c>
      <c r="J63" s="17">
        <f t="shared" ref="J63:J67" si="2">I63</f>
        <v>5739.24847</v>
      </c>
      <c r="K63" s="17">
        <f t="shared" si="0"/>
        <v>53428.26153</v>
      </c>
      <c r="L63" s="72">
        <v>0.03</v>
      </c>
      <c r="M63" s="17">
        <f t="shared" si="1"/>
        <v>1775.0253</v>
      </c>
      <c r="N63" s="17" t="s">
        <v>92</v>
      </c>
      <c r="P63" s="79"/>
    </row>
    <row r="64" spans="1:16">
      <c r="A64" s="16" t="s">
        <v>199</v>
      </c>
      <c r="B64" s="35" t="s">
        <v>200</v>
      </c>
      <c r="C64" s="16" t="s">
        <v>2</v>
      </c>
      <c r="D64" s="16" t="s">
        <v>67</v>
      </c>
      <c r="E64" s="17">
        <v>2875.74</v>
      </c>
      <c r="F64" s="69" t="s">
        <v>90</v>
      </c>
      <c r="G64" s="35" t="s">
        <v>897</v>
      </c>
      <c r="H64" s="36">
        <v>10</v>
      </c>
      <c r="I64" s="17">
        <v>278.94678</v>
      </c>
      <c r="J64" s="17">
        <f t="shared" si="2"/>
        <v>278.94678</v>
      </c>
      <c r="K64" s="17">
        <f t="shared" si="0"/>
        <v>2596.79322</v>
      </c>
      <c r="L64" s="72">
        <v>0.03</v>
      </c>
      <c r="M64" s="17">
        <f t="shared" si="1"/>
        <v>86.2722</v>
      </c>
      <c r="N64" s="17" t="s">
        <v>92</v>
      </c>
      <c r="P64" s="79"/>
    </row>
    <row r="65" spans="1:16">
      <c r="A65" s="16" t="s">
        <v>201</v>
      </c>
      <c r="B65" s="35" t="s">
        <v>202</v>
      </c>
      <c r="C65" s="16" t="s">
        <v>2</v>
      </c>
      <c r="D65" s="16" t="s">
        <v>13</v>
      </c>
      <c r="E65" s="17">
        <v>14618.8</v>
      </c>
      <c r="F65" s="69" t="s">
        <v>90</v>
      </c>
      <c r="G65" s="35" t="s">
        <v>897</v>
      </c>
      <c r="H65" s="36">
        <v>10</v>
      </c>
      <c r="I65" s="17">
        <v>1418.0236</v>
      </c>
      <c r="J65" s="17">
        <f t="shared" si="2"/>
        <v>1418.0236</v>
      </c>
      <c r="K65" s="17">
        <f t="shared" si="0"/>
        <v>13200.7764</v>
      </c>
      <c r="L65" s="72">
        <v>0.03</v>
      </c>
      <c r="M65" s="17">
        <f t="shared" si="1"/>
        <v>438.564</v>
      </c>
      <c r="N65" s="17" t="s">
        <v>92</v>
      </c>
      <c r="P65" s="79"/>
    </row>
    <row r="66" spans="1:16">
      <c r="A66" s="16" t="s">
        <v>203</v>
      </c>
      <c r="B66" s="35" t="s">
        <v>204</v>
      </c>
      <c r="C66" s="16" t="s">
        <v>2</v>
      </c>
      <c r="D66" s="16" t="s">
        <v>49</v>
      </c>
      <c r="E66" s="17">
        <v>82975.2</v>
      </c>
      <c r="F66" s="69" t="s">
        <v>90</v>
      </c>
      <c r="G66" s="35" t="s">
        <v>897</v>
      </c>
      <c r="H66" s="36">
        <v>10</v>
      </c>
      <c r="I66" s="17">
        <v>8048.5944</v>
      </c>
      <c r="J66" s="17">
        <f t="shared" si="2"/>
        <v>8048.5944</v>
      </c>
      <c r="K66" s="17">
        <f t="shared" si="0"/>
        <v>74926.6056</v>
      </c>
      <c r="L66" s="72">
        <v>0.03</v>
      </c>
      <c r="M66" s="17">
        <f t="shared" si="1"/>
        <v>2489.256</v>
      </c>
      <c r="N66" s="17" t="s">
        <v>92</v>
      </c>
      <c r="P66" s="79"/>
    </row>
    <row r="67" spans="1:16">
      <c r="A67" s="16" t="s">
        <v>205</v>
      </c>
      <c r="B67" s="35" t="s">
        <v>206</v>
      </c>
      <c r="C67" s="16" t="s">
        <v>2</v>
      </c>
      <c r="D67" s="16" t="s">
        <v>13</v>
      </c>
      <c r="E67" s="17">
        <v>62319.67</v>
      </c>
      <c r="F67" s="69" t="s">
        <v>90</v>
      </c>
      <c r="G67" s="35" t="s">
        <v>897</v>
      </c>
      <c r="H67" s="36">
        <v>10</v>
      </c>
      <c r="I67" s="17">
        <v>6045.00799</v>
      </c>
      <c r="J67" s="17">
        <f t="shared" si="2"/>
        <v>6045.00799</v>
      </c>
      <c r="K67" s="17">
        <f t="shared" si="0"/>
        <v>56274.66201</v>
      </c>
      <c r="L67" s="72">
        <v>0.03</v>
      </c>
      <c r="M67" s="17">
        <f t="shared" si="1"/>
        <v>1869.5901</v>
      </c>
      <c r="N67" s="17" t="s">
        <v>92</v>
      </c>
      <c r="P67" s="79"/>
    </row>
    <row r="68" spans="1:16">
      <c r="A68" s="16" t="s">
        <v>207</v>
      </c>
      <c r="B68" s="35" t="s">
        <v>208</v>
      </c>
      <c r="C68" s="16" t="s">
        <v>7</v>
      </c>
      <c r="D68" s="16" t="s">
        <v>40</v>
      </c>
      <c r="E68" s="17">
        <v>934.8</v>
      </c>
      <c r="F68" s="69" t="s">
        <v>90</v>
      </c>
      <c r="G68" s="35" t="s">
        <v>91</v>
      </c>
      <c r="H68" s="36">
        <v>15</v>
      </c>
      <c r="I68" s="17">
        <v>60.4504</v>
      </c>
      <c r="J68" s="17">
        <f>I68+'2020年固定资产折旧表'!J68</f>
        <v>664.9544</v>
      </c>
      <c r="K68" s="17">
        <f t="shared" ref="K68:K131" si="3">E68-J68</f>
        <v>269.8456</v>
      </c>
      <c r="L68" s="72">
        <v>0.03</v>
      </c>
      <c r="M68" s="17">
        <f t="shared" ref="M68:M131" si="4">E68*L68</f>
        <v>28.044</v>
      </c>
      <c r="N68" s="17" t="s">
        <v>92</v>
      </c>
      <c r="P68" s="79"/>
    </row>
    <row r="69" spans="1:16">
      <c r="A69" s="16" t="s">
        <v>209</v>
      </c>
      <c r="B69" s="35" t="s">
        <v>210</v>
      </c>
      <c r="C69" s="16" t="s">
        <v>7</v>
      </c>
      <c r="D69" s="16" t="s">
        <v>40</v>
      </c>
      <c r="E69" s="17">
        <v>311.6</v>
      </c>
      <c r="F69" s="69" t="s">
        <v>90</v>
      </c>
      <c r="G69" s="35" t="s">
        <v>91</v>
      </c>
      <c r="H69" s="36">
        <v>15</v>
      </c>
      <c r="I69" s="17">
        <v>20.1501333333333</v>
      </c>
      <c r="J69" s="17">
        <f>I69+'2020年固定资产折旧表'!J69</f>
        <v>221.651466666667</v>
      </c>
      <c r="K69" s="17">
        <f t="shared" si="3"/>
        <v>89.9485333333333</v>
      </c>
      <c r="L69" s="72">
        <v>0.03</v>
      </c>
      <c r="M69" s="17">
        <f t="shared" si="4"/>
        <v>9.348</v>
      </c>
      <c r="N69" s="17" t="s">
        <v>92</v>
      </c>
      <c r="P69" s="79"/>
    </row>
    <row r="70" spans="1:16">
      <c r="A70" s="16" t="s">
        <v>211</v>
      </c>
      <c r="B70" s="35" t="s">
        <v>212</v>
      </c>
      <c r="C70" s="16" t="s">
        <v>7</v>
      </c>
      <c r="D70" s="16" t="s">
        <v>18</v>
      </c>
      <c r="E70" s="17">
        <v>123.93</v>
      </c>
      <c r="F70" s="69" t="s">
        <v>90</v>
      </c>
      <c r="G70" s="35" t="s">
        <v>91</v>
      </c>
      <c r="H70" s="36">
        <v>15</v>
      </c>
      <c r="I70" s="17">
        <v>8.01414</v>
      </c>
      <c r="J70" s="17">
        <f>I70+'2020年固定资产折旧表'!J70</f>
        <v>88.15554</v>
      </c>
      <c r="K70" s="17">
        <f t="shared" si="3"/>
        <v>35.77446</v>
      </c>
      <c r="L70" s="72">
        <v>0.03</v>
      </c>
      <c r="M70" s="17">
        <f t="shared" si="4"/>
        <v>3.7179</v>
      </c>
      <c r="N70" s="17" t="s">
        <v>92</v>
      </c>
      <c r="P70" s="79"/>
    </row>
    <row r="71" spans="1:16">
      <c r="A71" s="16" t="s">
        <v>213</v>
      </c>
      <c r="B71" s="35" t="s">
        <v>214</v>
      </c>
      <c r="C71" s="16" t="s">
        <v>7</v>
      </c>
      <c r="D71" s="16" t="s">
        <v>40</v>
      </c>
      <c r="E71" s="17">
        <v>45.31</v>
      </c>
      <c r="F71" s="69" t="s">
        <v>90</v>
      </c>
      <c r="G71" s="35" t="s">
        <v>91</v>
      </c>
      <c r="H71" s="36">
        <v>15</v>
      </c>
      <c r="I71" s="17">
        <v>2.93004666666667</v>
      </c>
      <c r="J71" s="17">
        <f>I71+'2020年固定资产折旧表'!J71</f>
        <v>32.2305133333333</v>
      </c>
      <c r="K71" s="17">
        <f t="shared" si="3"/>
        <v>13.0794866666667</v>
      </c>
      <c r="L71" s="72">
        <v>0.03</v>
      </c>
      <c r="M71" s="17">
        <f t="shared" si="4"/>
        <v>1.3593</v>
      </c>
      <c r="N71" s="17" t="s">
        <v>92</v>
      </c>
      <c r="P71" s="79"/>
    </row>
    <row r="72" spans="1:16">
      <c r="A72" s="16" t="s">
        <v>215</v>
      </c>
      <c r="B72" s="35" t="s">
        <v>216</v>
      </c>
      <c r="C72" s="16" t="s">
        <v>7</v>
      </c>
      <c r="D72" s="16" t="s">
        <v>40</v>
      </c>
      <c r="E72" s="17">
        <v>103</v>
      </c>
      <c r="F72" s="69" t="s">
        <v>90</v>
      </c>
      <c r="G72" s="35" t="s">
        <v>91</v>
      </c>
      <c r="H72" s="36">
        <v>15</v>
      </c>
      <c r="I72" s="17">
        <v>6.66066666666667</v>
      </c>
      <c r="J72" s="17">
        <f>I72+'2020年固定资产折旧表'!J72</f>
        <v>73.2673333333333</v>
      </c>
      <c r="K72" s="17">
        <f t="shared" si="3"/>
        <v>29.7326666666667</v>
      </c>
      <c r="L72" s="72">
        <v>0.03</v>
      </c>
      <c r="M72" s="17">
        <f t="shared" si="4"/>
        <v>3.09</v>
      </c>
      <c r="N72" s="17" t="s">
        <v>92</v>
      </c>
      <c r="P72" s="79"/>
    </row>
    <row r="73" spans="1:16">
      <c r="A73" s="16" t="s">
        <v>217</v>
      </c>
      <c r="B73" s="35" t="s">
        <v>218</v>
      </c>
      <c r="C73" s="16" t="s">
        <v>7</v>
      </c>
      <c r="D73" s="16" t="s">
        <v>40</v>
      </c>
      <c r="E73" s="17">
        <v>52.71</v>
      </c>
      <c r="F73" s="69" t="s">
        <v>90</v>
      </c>
      <c r="G73" s="35" t="s">
        <v>91</v>
      </c>
      <c r="H73" s="36">
        <v>15</v>
      </c>
      <c r="I73" s="17">
        <v>3.40858</v>
      </c>
      <c r="J73" s="17">
        <f>I73+'2020年固定资产折旧表'!J73</f>
        <v>37.49438</v>
      </c>
      <c r="K73" s="17">
        <f t="shared" si="3"/>
        <v>15.21562</v>
      </c>
      <c r="L73" s="72">
        <v>0.03</v>
      </c>
      <c r="M73" s="17">
        <f t="shared" si="4"/>
        <v>1.5813</v>
      </c>
      <c r="N73" s="17" t="s">
        <v>92</v>
      </c>
      <c r="P73" s="79"/>
    </row>
    <row r="74" spans="1:16">
      <c r="A74" s="16" t="s">
        <v>219</v>
      </c>
      <c r="B74" s="35" t="s">
        <v>220</v>
      </c>
      <c r="C74" s="16" t="s">
        <v>7</v>
      </c>
      <c r="D74" s="16" t="s">
        <v>18</v>
      </c>
      <c r="E74" s="17">
        <v>187.22</v>
      </c>
      <c r="F74" s="69" t="s">
        <v>90</v>
      </c>
      <c r="G74" s="35" t="s">
        <v>91</v>
      </c>
      <c r="H74" s="36">
        <v>15</v>
      </c>
      <c r="I74" s="17">
        <v>12.1068933333333</v>
      </c>
      <c r="J74" s="17">
        <f>I74+'2020年固定资产折旧表'!J74</f>
        <v>133.175826666667</v>
      </c>
      <c r="K74" s="17">
        <f t="shared" si="3"/>
        <v>54.0441733333333</v>
      </c>
      <c r="L74" s="72">
        <v>0.03</v>
      </c>
      <c r="M74" s="17">
        <f t="shared" si="4"/>
        <v>5.6166</v>
      </c>
      <c r="N74" s="17" t="s">
        <v>92</v>
      </c>
      <c r="P74" s="79"/>
    </row>
    <row r="75" spans="1:16">
      <c r="A75" s="16" t="s">
        <v>221</v>
      </c>
      <c r="B75" s="35" t="s">
        <v>222</v>
      </c>
      <c r="C75" s="16" t="s">
        <v>7</v>
      </c>
      <c r="D75" s="16" t="s">
        <v>18</v>
      </c>
      <c r="E75" s="17">
        <v>87.55</v>
      </c>
      <c r="F75" s="69" t="s">
        <v>90</v>
      </c>
      <c r="G75" s="35" t="s">
        <v>91</v>
      </c>
      <c r="H75" s="36">
        <v>15</v>
      </c>
      <c r="I75" s="17">
        <v>5.66156666666667</v>
      </c>
      <c r="J75" s="17">
        <f>I75+'2020年固定资产折旧表'!J75</f>
        <v>62.2772333333333</v>
      </c>
      <c r="K75" s="17">
        <f t="shared" si="3"/>
        <v>25.2727666666667</v>
      </c>
      <c r="L75" s="72">
        <v>0.03</v>
      </c>
      <c r="M75" s="17">
        <f t="shared" si="4"/>
        <v>2.6265</v>
      </c>
      <c r="N75" s="17" t="s">
        <v>92</v>
      </c>
      <c r="P75" s="79"/>
    </row>
    <row r="76" spans="1:16">
      <c r="A76" s="16" t="s">
        <v>223</v>
      </c>
      <c r="B76" s="35" t="s">
        <v>224</v>
      </c>
      <c r="C76" s="16" t="s">
        <v>7</v>
      </c>
      <c r="D76" s="16" t="s">
        <v>18</v>
      </c>
      <c r="E76" s="17">
        <v>300.96</v>
      </c>
      <c r="F76" s="69" t="s">
        <v>90</v>
      </c>
      <c r="G76" s="35" t="s">
        <v>91</v>
      </c>
      <c r="H76" s="36">
        <v>15</v>
      </c>
      <c r="I76" s="17">
        <v>19.46208</v>
      </c>
      <c r="J76" s="17">
        <f>I76+'2020年固定资产折旧表'!J76</f>
        <v>214.08288</v>
      </c>
      <c r="K76" s="17">
        <f t="shared" si="3"/>
        <v>86.8771199999999</v>
      </c>
      <c r="L76" s="72">
        <v>0.03</v>
      </c>
      <c r="M76" s="17">
        <f t="shared" si="4"/>
        <v>9.0288</v>
      </c>
      <c r="N76" s="17" t="s">
        <v>92</v>
      </c>
      <c r="P76" s="79"/>
    </row>
    <row r="77" spans="1:16">
      <c r="A77" s="16" t="s">
        <v>225</v>
      </c>
      <c r="B77" s="35" t="s">
        <v>226</v>
      </c>
      <c r="C77" s="16" t="s">
        <v>7</v>
      </c>
      <c r="D77" s="16" t="s">
        <v>18</v>
      </c>
      <c r="E77" s="17">
        <v>123.59</v>
      </c>
      <c r="F77" s="69" t="s">
        <v>90</v>
      </c>
      <c r="G77" s="35" t="s">
        <v>91</v>
      </c>
      <c r="H77" s="36">
        <v>15</v>
      </c>
      <c r="I77" s="17">
        <v>7.99215333333333</v>
      </c>
      <c r="J77" s="17">
        <f>I77+'2020年固定资产折旧表'!J77</f>
        <v>87.9136866666667</v>
      </c>
      <c r="K77" s="17">
        <f t="shared" si="3"/>
        <v>35.6763133333333</v>
      </c>
      <c r="L77" s="72">
        <v>0.03</v>
      </c>
      <c r="M77" s="17">
        <f t="shared" si="4"/>
        <v>3.7077</v>
      </c>
      <c r="N77" s="17" t="s">
        <v>92</v>
      </c>
      <c r="P77" s="79"/>
    </row>
    <row r="78" spans="1:16">
      <c r="A78" s="16" t="s">
        <v>227</v>
      </c>
      <c r="B78" s="35" t="s">
        <v>228</v>
      </c>
      <c r="C78" s="16" t="s">
        <v>7</v>
      </c>
      <c r="D78" s="16" t="s">
        <v>18</v>
      </c>
      <c r="E78" s="17">
        <v>287.76</v>
      </c>
      <c r="F78" s="69" t="s">
        <v>90</v>
      </c>
      <c r="G78" s="35" t="s">
        <v>91</v>
      </c>
      <c r="H78" s="36">
        <v>15</v>
      </c>
      <c r="I78" s="17">
        <v>18.60848</v>
      </c>
      <c r="J78" s="17">
        <f>I78+'2020年固定资产折旧表'!J78</f>
        <v>204.69328</v>
      </c>
      <c r="K78" s="17">
        <f t="shared" si="3"/>
        <v>83.0667200000001</v>
      </c>
      <c r="L78" s="72">
        <v>0.03</v>
      </c>
      <c r="M78" s="17">
        <f t="shared" si="4"/>
        <v>8.6328</v>
      </c>
      <c r="N78" s="17" t="s">
        <v>92</v>
      </c>
      <c r="P78" s="79"/>
    </row>
    <row r="79" spans="1:16">
      <c r="A79" s="16" t="s">
        <v>229</v>
      </c>
      <c r="B79" s="35" t="s">
        <v>230</v>
      </c>
      <c r="C79" s="16" t="s">
        <v>7</v>
      </c>
      <c r="D79" s="16" t="s">
        <v>18</v>
      </c>
      <c r="E79" s="17">
        <v>1041.95</v>
      </c>
      <c r="F79" s="69" t="s">
        <v>90</v>
      </c>
      <c r="G79" s="35" t="s">
        <v>91</v>
      </c>
      <c r="H79" s="36">
        <v>15</v>
      </c>
      <c r="I79" s="17">
        <v>67.3794333333333</v>
      </c>
      <c r="J79" s="17">
        <f>I79+'2020年固定资产折旧表'!J79</f>
        <v>741.173766666667</v>
      </c>
      <c r="K79" s="17">
        <f t="shared" si="3"/>
        <v>300.776233333333</v>
      </c>
      <c r="L79" s="72">
        <v>0.03</v>
      </c>
      <c r="M79" s="17">
        <f t="shared" si="4"/>
        <v>31.2585</v>
      </c>
      <c r="N79" s="17" t="s">
        <v>92</v>
      </c>
      <c r="P79" s="79"/>
    </row>
    <row r="80" spans="1:16">
      <c r="A80" s="16" t="s">
        <v>231</v>
      </c>
      <c r="B80" s="35" t="s">
        <v>232</v>
      </c>
      <c r="C80" s="16" t="s">
        <v>7</v>
      </c>
      <c r="D80" s="16" t="s">
        <v>18</v>
      </c>
      <c r="E80" s="17">
        <v>357.5</v>
      </c>
      <c r="F80" s="69" t="s">
        <v>90</v>
      </c>
      <c r="G80" s="35" t="s">
        <v>91</v>
      </c>
      <c r="H80" s="36">
        <v>15</v>
      </c>
      <c r="I80" s="17">
        <v>23.1183333333333</v>
      </c>
      <c r="J80" s="17">
        <f>I80+'2020年固定资产折旧表'!J80</f>
        <v>254.301666666667</v>
      </c>
      <c r="K80" s="17">
        <f t="shared" si="3"/>
        <v>103.198333333333</v>
      </c>
      <c r="L80" s="72">
        <v>0.03</v>
      </c>
      <c r="M80" s="17">
        <f t="shared" si="4"/>
        <v>10.725</v>
      </c>
      <c r="N80" s="17" t="s">
        <v>92</v>
      </c>
      <c r="P80" s="79"/>
    </row>
    <row r="81" spans="1:16">
      <c r="A81" s="16" t="s">
        <v>233</v>
      </c>
      <c r="B81" s="35" t="s">
        <v>234</v>
      </c>
      <c r="C81" s="16" t="s">
        <v>7</v>
      </c>
      <c r="D81" s="16" t="s">
        <v>18</v>
      </c>
      <c r="E81" s="17">
        <v>597.66</v>
      </c>
      <c r="F81" s="69" t="s">
        <v>90</v>
      </c>
      <c r="G81" s="35" t="s">
        <v>91</v>
      </c>
      <c r="H81" s="36">
        <v>15</v>
      </c>
      <c r="I81" s="17">
        <v>38.64868</v>
      </c>
      <c r="J81" s="17">
        <f>I81+'2020年固定资产折旧表'!J81</f>
        <v>425.13548</v>
      </c>
      <c r="K81" s="17">
        <f t="shared" si="3"/>
        <v>172.52452</v>
      </c>
      <c r="L81" s="72">
        <v>0.03</v>
      </c>
      <c r="M81" s="17">
        <f t="shared" si="4"/>
        <v>17.9298</v>
      </c>
      <c r="N81" s="17" t="s">
        <v>92</v>
      </c>
      <c r="P81" s="79"/>
    </row>
    <row r="82" spans="1:16">
      <c r="A82" s="16" t="s">
        <v>235</v>
      </c>
      <c r="B82" s="35" t="s">
        <v>236</v>
      </c>
      <c r="C82" s="16" t="s">
        <v>7</v>
      </c>
      <c r="D82" s="16" t="s">
        <v>18</v>
      </c>
      <c r="E82" s="17">
        <v>122.96</v>
      </c>
      <c r="F82" s="69" t="s">
        <v>90</v>
      </c>
      <c r="G82" s="35" t="s">
        <v>91</v>
      </c>
      <c r="H82" s="36">
        <v>15</v>
      </c>
      <c r="I82" s="17">
        <v>7.95141333333333</v>
      </c>
      <c r="J82" s="17">
        <f>I82+'2020年固定资产折旧表'!J82</f>
        <v>87.4655466666667</v>
      </c>
      <c r="K82" s="17">
        <f t="shared" si="3"/>
        <v>35.4944533333333</v>
      </c>
      <c r="L82" s="72">
        <v>0.03</v>
      </c>
      <c r="M82" s="17">
        <f t="shared" si="4"/>
        <v>3.6888</v>
      </c>
      <c r="N82" s="17" t="s">
        <v>92</v>
      </c>
      <c r="P82" s="79"/>
    </row>
    <row r="83" spans="1:16">
      <c r="A83" s="16" t="s">
        <v>237</v>
      </c>
      <c r="B83" s="35" t="s">
        <v>238</v>
      </c>
      <c r="C83" s="16" t="s">
        <v>7</v>
      </c>
      <c r="D83" s="16" t="s">
        <v>18</v>
      </c>
      <c r="E83" s="17">
        <v>32.8</v>
      </c>
      <c r="F83" s="69" t="s">
        <v>90</v>
      </c>
      <c r="G83" s="35" t="s">
        <v>91</v>
      </c>
      <c r="H83" s="36">
        <v>15</v>
      </c>
      <c r="I83" s="17">
        <v>2.12106666666667</v>
      </c>
      <c r="J83" s="17">
        <f>I83+'2020年固定资产折旧表'!J83</f>
        <v>23.3317333333333</v>
      </c>
      <c r="K83" s="17">
        <f t="shared" si="3"/>
        <v>9.46826666666666</v>
      </c>
      <c r="L83" s="72">
        <v>0.03</v>
      </c>
      <c r="M83" s="17">
        <f t="shared" si="4"/>
        <v>0.984</v>
      </c>
      <c r="N83" s="17" t="s">
        <v>92</v>
      </c>
      <c r="P83" s="79"/>
    </row>
    <row r="84" spans="1:16">
      <c r="A84" s="16" t="s">
        <v>239</v>
      </c>
      <c r="B84" s="35" t="s">
        <v>240</v>
      </c>
      <c r="C84" s="16" t="s">
        <v>7</v>
      </c>
      <c r="D84" s="16" t="s">
        <v>18</v>
      </c>
      <c r="E84" s="17">
        <v>1572.87</v>
      </c>
      <c r="F84" s="69" t="s">
        <v>90</v>
      </c>
      <c r="G84" s="35" t="s">
        <v>91</v>
      </c>
      <c r="H84" s="36">
        <v>15</v>
      </c>
      <c r="I84" s="17">
        <v>101.71226</v>
      </c>
      <c r="J84" s="17">
        <f>I84+'2020年固定资产折旧表'!J84</f>
        <v>1118.83486</v>
      </c>
      <c r="K84" s="17">
        <f t="shared" si="3"/>
        <v>454.03514</v>
      </c>
      <c r="L84" s="72">
        <v>0.03</v>
      </c>
      <c r="M84" s="17">
        <f t="shared" si="4"/>
        <v>47.1861</v>
      </c>
      <c r="N84" s="17" t="s">
        <v>92</v>
      </c>
      <c r="P84" s="79"/>
    </row>
    <row r="85" spans="1:16">
      <c r="A85" s="16" t="s">
        <v>241</v>
      </c>
      <c r="B85" s="35" t="s">
        <v>242</v>
      </c>
      <c r="C85" s="16" t="s">
        <v>7</v>
      </c>
      <c r="D85" s="16" t="s">
        <v>18</v>
      </c>
      <c r="E85" s="17">
        <v>873</v>
      </c>
      <c r="F85" s="69" t="s">
        <v>90</v>
      </c>
      <c r="G85" s="35" t="s">
        <v>91</v>
      </c>
      <c r="H85" s="36">
        <v>15</v>
      </c>
      <c r="I85" s="17">
        <v>56.454</v>
      </c>
      <c r="J85" s="17">
        <f>I85+'2020年固定资产折旧表'!J85</f>
        <v>620.994</v>
      </c>
      <c r="K85" s="17">
        <f t="shared" si="3"/>
        <v>252.006</v>
      </c>
      <c r="L85" s="72">
        <v>0.03</v>
      </c>
      <c r="M85" s="17">
        <f t="shared" si="4"/>
        <v>26.19</v>
      </c>
      <c r="N85" s="17" t="s">
        <v>92</v>
      </c>
      <c r="P85" s="79"/>
    </row>
    <row r="86" spans="1:16">
      <c r="A86" s="16" t="s">
        <v>243</v>
      </c>
      <c r="B86" s="35" t="s">
        <v>244</v>
      </c>
      <c r="C86" s="16" t="s">
        <v>7</v>
      </c>
      <c r="D86" s="16" t="s">
        <v>18</v>
      </c>
      <c r="E86" s="17">
        <v>436.5</v>
      </c>
      <c r="F86" s="69" t="s">
        <v>90</v>
      </c>
      <c r="G86" s="35" t="s">
        <v>91</v>
      </c>
      <c r="H86" s="36">
        <v>15</v>
      </c>
      <c r="I86" s="17">
        <v>28.227</v>
      </c>
      <c r="J86" s="17">
        <f>I86+'2020年固定资产折旧表'!J86</f>
        <v>310.497</v>
      </c>
      <c r="K86" s="17">
        <f t="shared" si="3"/>
        <v>126.003</v>
      </c>
      <c r="L86" s="72">
        <v>0.03</v>
      </c>
      <c r="M86" s="17">
        <f t="shared" si="4"/>
        <v>13.095</v>
      </c>
      <c r="N86" s="17" t="s">
        <v>92</v>
      </c>
      <c r="P86" s="79"/>
    </row>
    <row r="87" spans="1:16">
      <c r="A87" s="16" t="s">
        <v>245</v>
      </c>
      <c r="B87" s="35" t="s">
        <v>246</v>
      </c>
      <c r="C87" s="16" t="s">
        <v>7</v>
      </c>
      <c r="D87" s="16" t="s">
        <v>18</v>
      </c>
      <c r="E87" s="17">
        <v>662.64</v>
      </c>
      <c r="F87" s="69" t="s">
        <v>90</v>
      </c>
      <c r="G87" s="35" t="s">
        <v>91</v>
      </c>
      <c r="H87" s="36">
        <v>15</v>
      </c>
      <c r="I87" s="17">
        <v>42.85072</v>
      </c>
      <c r="J87" s="17">
        <f>I87+'2020年固定资产折旧表'!J87</f>
        <v>471.35792</v>
      </c>
      <c r="K87" s="17">
        <f t="shared" si="3"/>
        <v>191.28208</v>
      </c>
      <c r="L87" s="72">
        <v>0.03</v>
      </c>
      <c r="M87" s="17">
        <f t="shared" si="4"/>
        <v>19.8792</v>
      </c>
      <c r="N87" s="17" t="s">
        <v>92</v>
      </c>
      <c r="P87" s="79"/>
    </row>
    <row r="88" spans="1:16">
      <c r="A88" s="16" t="s">
        <v>247</v>
      </c>
      <c r="B88" s="35" t="s">
        <v>248</v>
      </c>
      <c r="C88" s="16" t="s">
        <v>7</v>
      </c>
      <c r="D88" s="16" t="s">
        <v>18</v>
      </c>
      <c r="E88" s="17">
        <v>214.01</v>
      </c>
      <c r="F88" s="69" t="s">
        <v>90</v>
      </c>
      <c r="G88" s="35" t="s">
        <v>91</v>
      </c>
      <c r="H88" s="36">
        <v>15</v>
      </c>
      <c r="I88" s="17">
        <v>13.8393133333333</v>
      </c>
      <c r="J88" s="17">
        <f>I88+'2020年固定资产折旧表'!J88</f>
        <v>152.232446666667</v>
      </c>
      <c r="K88" s="17">
        <f t="shared" si="3"/>
        <v>61.7775533333333</v>
      </c>
      <c r="L88" s="72">
        <v>0.03</v>
      </c>
      <c r="M88" s="17">
        <f t="shared" si="4"/>
        <v>6.4203</v>
      </c>
      <c r="N88" s="17" t="s">
        <v>92</v>
      </c>
      <c r="P88" s="79"/>
    </row>
    <row r="89" spans="1:16">
      <c r="A89" s="16" t="s">
        <v>249</v>
      </c>
      <c r="B89" s="35" t="s">
        <v>250</v>
      </c>
      <c r="C89" s="16" t="s">
        <v>7</v>
      </c>
      <c r="D89" s="16" t="s">
        <v>40</v>
      </c>
      <c r="E89" s="17">
        <v>170.72</v>
      </c>
      <c r="F89" s="69" t="s">
        <v>90</v>
      </c>
      <c r="G89" s="35" t="s">
        <v>91</v>
      </c>
      <c r="H89" s="36">
        <v>15</v>
      </c>
      <c r="I89" s="17">
        <v>11.0398933333333</v>
      </c>
      <c r="J89" s="17">
        <f>I89+'2020年固定资产折旧表'!J89</f>
        <v>121.438826666667</v>
      </c>
      <c r="K89" s="17">
        <f t="shared" si="3"/>
        <v>49.2811733333333</v>
      </c>
      <c r="L89" s="72">
        <v>0.03</v>
      </c>
      <c r="M89" s="17">
        <f t="shared" si="4"/>
        <v>5.1216</v>
      </c>
      <c r="N89" s="17" t="s">
        <v>92</v>
      </c>
      <c r="P89" s="79"/>
    </row>
    <row r="90" spans="1:16">
      <c r="A90" s="16" t="s">
        <v>251</v>
      </c>
      <c r="B90" s="35" t="s">
        <v>252</v>
      </c>
      <c r="C90" s="16" t="s">
        <v>7</v>
      </c>
      <c r="D90" s="16" t="s">
        <v>40</v>
      </c>
      <c r="E90" s="17">
        <v>320.72</v>
      </c>
      <c r="F90" s="69" t="s">
        <v>90</v>
      </c>
      <c r="G90" s="35" t="s">
        <v>91</v>
      </c>
      <c r="H90" s="36">
        <v>15</v>
      </c>
      <c r="I90" s="17">
        <v>20.7398933333333</v>
      </c>
      <c r="J90" s="17">
        <f>I90+'2020年固定资产折旧表'!J90</f>
        <v>228.138826666667</v>
      </c>
      <c r="K90" s="17">
        <f t="shared" si="3"/>
        <v>92.5811733333334</v>
      </c>
      <c r="L90" s="72">
        <v>0.03</v>
      </c>
      <c r="M90" s="17">
        <f t="shared" si="4"/>
        <v>9.6216</v>
      </c>
      <c r="N90" s="17" t="s">
        <v>92</v>
      </c>
      <c r="P90" s="79"/>
    </row>
    <row r="91" spans="1:16">
      <c r="A91" s="16" t="s">
        <v>253</v>
      </c>
      <c r="B91" s="35" t="s">
        <v>254</v>
      </c>
      <c r="C91" s="16" t="s">
        <v>7</v>
      </c>
      <c r="D91" s="16" t="s">
        <v>40</v>
      </c>
      <c r="E91" s="17">
        <v>209.26</v>
      </c>
      <c r="F91" s="69" t="s">
        <v>90</v>
      </c>
      <c r="G91" s="35" t="s">
        <v>91</v>
      </c>
      <c r="H91" s="36">
        <v>15</v>
      </c>
      <c r="I91" s="17">
        <v>13.5321466666667</v>
      </c>
      <c r="J91" s="17">
        <f>I91+'2020年固定资产折旧表'!J91</f>
        <v>148.853613333333</v>
      </c>
      <c r="K91" s="17">
        <f t="shared" si="3"/>
        <v>60.4063866666667</v>
      </c>
      <c r="L91" s="72">
        <v>0.03</v>
      </c>
      <c r="M91" s="17">
        <f t="shared" si="4"/>
        <v>6.2778</v>
      </c>
      <c r="N91" s="17" t="s">
        <v>92</v>
      </c>
      <c r="P91" s="79"/>
    </row>
    <row r="92" spans="1:16">
      <c r="A92" s="16" t="s">
        <v>255</v>
      </c>
      <c r="B92" s="35" t="s">
        <v>256</v>
      </c>
      <c r="C92" s="16" t="s">
        <v>7</v>
      </c>
      <c r="D92" s="16" t="s">
        <v>40</v>
      </c>
      <c r="E92" s="17">
        <v>964.12</v>
      </c>
      <c r="F92" s="69" t="s">
        <v>90</v>
      </c>
      <c r="G92" s="35" t="s">
        <v>91</v>
      </c>
      <c r="H92" s="36">
        <v>15</v>
      </c>
      <c r="I92" s="17">
        <v>62.3464266666667</v>
      </c>
      <c r="J92" s="17">
        <f>I92+'2020年固定资产折旧表'!J92</f>
        <v>685.810693333333</v>
      </c>
      <c r="K92" s="17">
        <f t="shared" si="3"/>
        <v>278.309306666667</v>
      </c>
      <c r="L92" s="72">
        <v>0.03</v>
      </c>
      <c r="M92" s="17">
        <f t="shared" si="4"/>
        <v>28.9236</v>
      </c>
      <c r="N92" s="17" t="s">
        <v>92</v>
      </c>
      <c r="P92" s="79"/>
    </row>
    <row r="93" spans="1:16">
      <c r="A93" s="16" t="s">
        <v>257</v>
      </c>
      <c r="B93" s="35" t="s">
        <v>258</v>
      </c>
      <c r="C93" s="16" t="s">
        <v>7</v>
      </c>
      <c r="D93" s="16" t="s">
        <v>18</v>
      </c>
      <c r="E93" s="17">
        <v>68.74</v>
      </c>
      <c r="F93" s="69" t="s">
        <v>90</v>
      </c>
      <c r="G93" s="35" t="s">
        <v>91</v>
      </c>
      <c r="H93" s="36">
        <v>15</v>
      </c>
      <c r="I93" s="17">
        <v>4.44518666666667</v>
      </c>
      <c r="J93" s="17">
        <f>I93+'2020年固定资产折旧表'!J93</f>
        <v>48.8970533333333</v>
      </c>
      <c r="K93" s="17">
        <f t="shared" si="3"/>
        <v>19.8429466666667</v>
      </c>
      <c r="L93" s="72">
        <v>0.03</v>
      </c>
      <c r="M93" s="17">
        <f t="shared" si="4"/>
        <v>2.0622</v>
      </c>
      <c r="N93" s="17" t="s">
        <v>92</v>
      </c>
      <c r="P93" s="79"/>
    </row>
    <row r="94" spans="1:16">
      <c r="A94" s="16" t="s">
        <v>259</v>
      </c>
      <c r="B94" s="35" t="s">
        <v>260</v>
      </c>
      <c r="C94" s="16" t="s">
        <v>7</v>
      </c>
      <c r="D94" s="16" t="s">
        <v>40</v>
      </c>
      <c r="E94" s="17">
        <v>1741.96</v>
      </c>
      <c r="F94" s="69" t="s">
        <v>90</v>
      </c>
      <c r="G94" s="35" t="s">
        <v>91</v>
      </c>
      <c r="H94" s="36">
        <v>15</v>
      </c>
      <c r="I94" s="17">
        <v>112.646746666667</v>
      </c>
      <c r="J94" s="17">
        <f>I94+'2020年固定资产折旧表'!J94</f>
        <v>1239.11421333333</v>
      </c>
      <c r="K94" s="17">
        <f t="shared" si="3"/>
        <v>502.845786666667</v>
      </c>
      <c r="L94" s="72">
        <v>0.03</v>
      </c>
      <c r="M94" s="17">
        <f t="shared" si="4"/>
        <v>52.2588</v>
      </c>
      <c r="N94" s="17" t="s">
        <v>92</v>
      </c>
      <c r="P94" s="79"/>
    </row>
    <row r="95" spans="1:16">
      <c r="A95" s="16" t="s">
        <v>261</v>
      </c>
      <c r="B95" s="35" t="s">
        <v>262</v>
      </c>
      <c r="C95" s="16" t="s">
        <v>7</v>
      </c>
      <c r="D95" s="16" t="s">
        <v>18</v>
      </c>
      <c r="E95" s="17">
        <v>562.7</v>
      </c>
      <c r="F95" s="69" t="s">
        <v>90</v>
      </c>
      <c r="G95" s="35" t="s">
        <v>91</v>
      </c>
      <c r="H95" s="36">
        <v>15</v>
      </c>
      <c r="I95" s="17">
        <v>36.3879333333333</v>
      </c>
      <c r="J95" s="17">
        <f>I95+'2020年固定资产折旧表'!J95</f>
        <v>400.267266666667</v>
      </c>
      <c r="K95" s="17">
        <f t="shared" si="3"/>
        <v>162.432733333333</v>
      </c>
      <c r="L95" s="72">
        <v>0.03</v>
      </c>
      <c r="M95" s="17">
        <f t="shared" si="4"/>
        <v>16.881</v>
      </c>
      <c r="N95" s="17" t="s">
        <v>92</v>
      </c>
      <c r="P95" s="79"/>
    </row>
    <row r="96" spans="1:16">
      <c r="A96" s="16" t="s">
        <v>263</v>
      </c>
      <c r="B96" s="35" t="s">
        <v>264</v>
      </c>
      <c r="C96" s="16" t="s">
        <v>7</v>
      </c>
      <c r="D96" s="16" t="s">
        <v>40</v>
      </c>
      <c r="E96" s="17">
        <v>10301.33</v>
      </c>
      <c r="F96" s="69" t="s">
        <v>90</v>
      </c>
      <c r="G96" s="35" t="s">
        <v>91</v>
      </c>
      <c r="H96" s="36">
        <v>15</v>
      </c>
      <c r="I96" s="17">
        <v>666.152673333333</v>
      </c>
      <c r="J96" s="17">
        <f>I96+'2020年固定资产折旧表'!J96</f>
        <v>7327.67940666667</v>
      </c>
      <c r="K96" s="17">
        <f t="shared" si="3"/>
        <v>2973.65059333333</v>
      </c>
      <c r="L96" s="72">
        <v>0.03</v>
      </c>
      <c r="M96" s="17">
        <f t="shared" si="4"/>
        <v>309.0399</v>
      </c>
      <c r="N96" s="17" t="s">
        <v>92</v>
      </c>
      <c r="P96" s="79"/>
    </row>
    <row r="97" spans="1:16">
      <c r="A97" s="16" t="s">
        <v>265</v>
      </c>
      <c r="B97" s="35" t="s">
        <v>266</v>
      </c>
      <c r="C97" s="16" t="s">
        <v>7</v>
      </c>
      <c r="D97" s="16" t="s">
        <v>40</v>
      </c>
      <c r="E97" s="17">
        <v>2347.76</v>
      </c>
      <c r="F97" s="69" t="s">
        <v>90</v>
      </c>
      <c r="G97" s="35" t="s">
        <v>91</v>
      </c>
      <c r="H97" s="36">
        <v>15</v>
      </c>
      <c r="I97" s="17">
        <v>151.821813333333</v>
      </c>
      <c r="J97" s="17">
        <f>I97+'2020年固定资产折旧表'!J97</f>
        <v>1670.03994666667</v>
      </c>
      <c r="K97" s="17">
        <f t="shared" si="3"/>
        <v>677.720053333333</v>
      </c>
      <c r="L97" s="72">
        <v>0.03</v>
      </c>
      <c r="M97" s="17">
        <f t="shared" si="4"/>
        <v>70.4328</v>
      </c>
      <c r="N97" s="17" t="s">
        <v>92</v>
      </c>
      <c r="P97" s="79"/>
    </row>
    <row r="98" spans="1:16">
      <c r="A98" s="16" t="s">
        <v>267</v>
      </c>
      <c r="B98" s="35" t="s">
        <v>268</v>
      </c>
      <c r="C98" s="16" t="s">
        <v>7</v>
      </c>
      <c r="D98" s="16" t="s">
        <v>40</v>
      </c>
      <c r="E98" s="17">
        <v>595.5</v>
      </c>
      <c r="F98" s="69" t="s">
        <v>90</v>
      </c>
      <c r="G98" s="35" t="s">
        <v>91</v>
      </c>
      <c r="H98" s="36">
        <v>15</v>
      </c>
      <c r="I98" s="17">
        <v>38.509</v>
      </c>
      <c r="J98" s="17">
        <f>I98+'2020年固定资产折旧表'!J98</f>
        <v>423.599</v>
      </c>
      <c r="K98" s="17">
        <f t="shared" si="3"/>
        <v>171.901</v>
      </c>
      <c r="L98" s="72">
        <v>0.03</v>
      </c>
      <c r="M98" s="17">
        <f t="shared" si="4"/>
        <v>17.865</v>
      </c>
      <c r="N98" s="17" t="s">
        <v>92</v>
      </c>
      <c r="P98" s="79"/>
    </row>
    <row r="99" spans="1:16">
      <c r="A99" s="16" t="s">
        <v>269</v>
      </c>
      <c r="B99" s="35" t="s">
        <v>270</v>
      </c>
      <c r="C99" s="16" t="s">
        <v>7</v>
      </c>
      <c r="D99" s="16" t="s">
        <v>40</v>
      </c>
      <c r="E99" s="17">
        <v>1490.58</v>
      </c>
      <c r="F99" s="69" t="s">
        <v>90</v>
      </c>
      <c r="G99" s="35" t="s">
        <v>91</v>
      </c>
      <c r="H99" s="36">
        <v>15</v>
      </c>
      <c r="I99" s="17">
        <v>96.39084</v>
      </c>
      <c r="J99" s="17">
        <f>I99+'2020年固定资产折旧表'!J99</f>
        <v>1060.29924</v>
      </c>
      <c r="K99" s="17">
        <f t="shared" si="3"/>
        <v>430.28076</v>
      </c>
      <c r="L99" s="72">
        <v>0.03</v>
      </c>
      <c r="M99" s="17">
        <f t="shared" si="4"/>
        <v>44.7174</v>
      </c>
      <c r="N99" s="17" t="s">
        <v>92</v>
      </c>
      <c r="P99" s="79"/>
    </row>
    <row r="100" spans="1:16">
      <c r="A100" s="16" t="s">
        <v>271</v>
      </c>
      <c r="B100" s="35" t="s">
        <v>272</v>
      </c>
      <c r="C100" s="16" t="s">
        <v>7</v>
      </c>
      <c r="D100" s="16" t="s">
        <v>40</v>
      </c>
      <c r="E100" s="17">
        <v>6000</v>
      </c>
      <c r="F100" s="69" t="s">
        <v>90</v>
      </c>
      <c r="G100" s="35" t="s">
        <v>91</v>
      </c>
      <c r="H100" s="36">
        <v>15</v>
      </c>
      <c r="I100" s="17">
        <v>388</v>
      </c>
      <c r="J100" s="17">
        <f>I100+'2020年固定资产折旧表'!J100</f>
        <v>4268</v>
      </c>
      <c r="K100" s="17">
        <f t="shared" si="3"/>
        <v>1732</v>
      </c>
      <c r="L100" s="72">
        <v>0.03</v>
      </c>
      <c r="M100" s="17">
        <f t="shared" si="4"/>
        <v>180</v>
      </c>
      <c r="N100" s="17" t="s">
        <v>92</v>
      </c>
      <c r="P100" s="79"/>
    </row>
    <row r="101" spans="1:16">
      <c r="A101" s="16" t="s">
        <v>273</v>
      </c>
      <c r="B101" s="35" t="s">
        <v>264</v>
      </c>
      <c r="C101" s="16" t="s">
        <v>7</v>
      </c>
      <c r="D101" s="16" t="s">
        <v>40</v>
      </c>
      <c r="E101" s="73">
        <v>22010.6</v>
      </c>
      <c r="F101" s="69" t="s">
        <v>90</v>
      </c>
      <c r="G101" s="35" t="s">
        <v>91</v>
      </c>
      <c r="H101" s="36">
        <v>15</v>
      </c>
      <c r="I101" s="17">
        <v>1423.35213333333</v>
      </c>
      <c r="J101" s="17">
        <f>I101+'2020年固定资产折旧表'!J101</f>
        <v>15656.8734666667</v>
      </c>
      <c r="K101" s="17">
        <f t="shared" si="3"/>
        <v>6353.72653333333</v>
      </c>
      <c r="L101" s="72">
        <v>0.03</v>
      </c>
      <c r="M101" s="17">
        <f t="shared" si="4"/>
        <v>660.318</v>
      </c>
      <c r="N101" s="17" t="s">
        <v>92</v>
      </c>
      <c r="P101" s="79"/>
    </row>
    <row r="102" spans="1:16">
      <c r="A102" s="16" t="s">
        <v>274</v>
      </c>
      <c r="B102" s="35" t="s">
        <v>266</v>
      </c>
      <c r="C102" s="16" t="s">
        <v>7</v>
      </c>
      <c r="D102" s="16" t="s">
        <v>40</v>
      </c>
      <c r="E102" s="73">
        <v>1374.34</v>
      </c>
      <c r="F102" s="69" t="s">
        <v>90</v>
      </c>
      <c r="G102" s="35" t="s">
        <v>91</v>
      </c>
      <c r="H102" s="36">
        <v>15</v>
      </c>
      <c r="I102" s="17">
        <v>88.8739866666667</v>
      </c>
      <c r="J102" s="17">
        <f>I102+'2020年固定资产折旧表'!J102</f>
        <v>977.613853333334</v>
      </c>
      <c r="K102" s="17">
        <f t="shared" si="3"/>
        <v>396.726146666666</v>
      </c>
      <c r="L102" s="72">
        <v>0.03</v>
      </c>
      <c r="M102" s="17">
        <f t="shared" si="4"/>
        <v>41.2302</v>
      </c>
      <c r="N102" s="17" t="s">
        <v>92</v>
      </c>
      <c r="P102" s="79"/>
    </row>
    <row r="103" spans="1:16">
      <c r="A103" s="16" t="s">
        <v>275</v>
      </c>
      <c r="B103" s="35" t="s">
        <v>268</v>
      </c>
      <c r="C103" s="16" t="s">
        <v>7</v>
      </c>
      <c r="D103" s="16" t="s">
        <v>40</v>
      </c>
      <c r="E103" s="73">
        <v>8000.11</v>
      </c>
      <c r="F103" s="69" t="s">
        <v>90</v>
      </c>
      <c r="G103" s="35" t="s">
        <v>91</v>
      </c>
      <c r="H103" s="36">
        <v>15</v>
      </c>
      <c r="I103" s="17">
        <v>517.340446666667</v>
      </c>
      <c r="J103" s="17">
        <f>I103+'2020年固定资产折旧表'!J103</f>
        <v>5690.74491333333</v>
      </c>
      <c r="K103" s="17">
        <f t="shared" si="3"/>
        <v>2309.36508666667</v>
      </c>
      <c r="L103" s="72">
        <v>0.03</v>
      </c>
      <c r="M103" s="17">
        <f t="shared" si="4"/>
        <v>240.0033</v>
      </c>
      <c r="N103" s="17" t="s">
        <v>92</v>
      </c>
      <c r="P103" s="79"/>
    </row>
    <row r="104" spans="1:16">
      <c r="A104" s="16" t="s">
        <v>276</v>
      </c>
      <c r="B104" s="35" t="s">
        <v>277</v>
      </c>
      <c r="C104" s="16" t="s">
        <v>2</v>
      </c>
      <c r="D104" s="16" t="s">
        <v>58</v>
      </c>
      <c r="E104" s="17">
        <v>8474.14</v>
      </c>
      <c r="F104" s="69" t="s">
        <v>90</v>
      </c>
      <c r="G104" s="35" t="s">
        <v>897</v>
      </c>
      <c r="H104" s="36">
        <v>10</v>
      </c>
      <c r="I104" s="17">
        <v>821.99158</v>
      </c>
      <c r="J104" s="17">
        <f>I104</f>
        <v>821.99158</v>
      </c>
      <c r="K104" s="17">
        <f t="shared" si="3"/>
        <v>7652.14842</v>
      </c>
      <c r="L104" s="72">
        <v>0.03</v>
      </c>
      <c r="M104" s="17">
        <f t="shared" si="4"/>
        <v>254.2242</v>
      </c>
      <c r="N104" s="17" t="s">
        <v>92</v>
      </c>
      <c r="P104" s="79"/>
    </row>
    <row r="105" spans="1:16">
      <c r="A105" s="16" t="s">
        <v>278</v>
      </c>
      <c r="B105" s="35" t="s">
        <v>279</v>
      </c>
      <c r="C105" s="16" t="s">
        <v>2</v>
      </c>
      <c r="D105" s="16" t="s">
        <v>58</v>
      </c>
      <c r="E105" s="17">
        <v>84417.24</v>
      </c>
      <c r="F105" s="69" t="s">
        <v>90</v>
      </c>
      <c r="G105" s="35" t="s">
        <v>897</v>
      </c>
      <c r="H105" s="36">
        <v>10</v>
      </c>
      <c r="I105" s="17">
        <v>8188.47228</v>
      </c>
      <c r="J105" s="17">
        <f t="shared" ref="J105:J168" si="5">I105</f>
        <v>8188.47228</v>
      </c>
      <c r="K105" s="17">
        <f t="shared" si="3"/>
        <v>76228.76772</v>
      </c>
      <c r="L105" s="72">
        <v>0.03</v>
      </c>
      <c r="M105" s="17">
        <f t="shared" si="4"/>
        <v>2532.5172</v>
      </c>
      <c r="N105" s="17" t="s">
        <v>92</v>
      </c>
      <c r="P105" s="79"/>
    </row>
    <row r="106" spans="1:16">
      <c r="A106" s="16" t="s">
        <v>280</v>
      </c>
      <c r="B106" s="35" t="s">
        <v>281</v>
      </c>
      <c r="C106" s="16" t="s">
        <v>2</v>
      </c>
      <c r="D106" s="16" t="s">
        <v>58</v>
      </c>
      <c r="E106" s="17">
        <v>42229.05</v>
      </c>
      <c r="F106" s="69" t="s">
        <v>90</v>
      </c>
      <c r="G106" s="35" t="s">
        <v>897</v>
      </c>
      <c r="H106" s="36">
        <v>10</v>
      </c>
      <c r="I106" s="17">
        <v>4096.21785</v>
      </c>
      <c r="J106" s="17">
        <f t="shared" si="5"/>
        <v>4096.21785</v>
      </c>
      <c r="K106" s="17">
        <f t="shared" si="3"/>
        <v>38132.83215</v>
      </c>
      <c r="L106" s="72">
        <v>0.03</v>
      </c>
      <c r="M106" s="17">
        <f t="shared" si="4"/>
        <v>1266.8715</v>
      </c>
      <c r="N106" s="17" t="s">
        <v>92</v>
      </c>
      <c r="P106" s="79"/>
    </row>
    <row r="107" spans="1:16">
      <c r="A107" s="16" t="s">
        <v>282</v>
      </c>
      <c r="B107" s="35" t="s">
        <v>283</v>
      </c>
      <c r="C107" s="16" t="s">
        <v>2</v>
      </c>
      <c r="D107" s="16" t="s">
        <v>58</v>
      </c>
      <c r="E107" s="17">
        <v>293707.04</v>
      </c>
      <c r="F107" s="69" t="s">
        <v>90</v>
      </c>
      <c r="G107" s="35" t="s">
        <v>897</v>
      </c>
      <c r="H107" s="36">
        <v>10</v>
      </c>
      <c r="I107" s="17">
        <v>28489.58288</v>
      </c>
      <c r="J107" s="17">
        <f t="shared" si="5"/>
        <v>28489.58288</v>
      </c>
      <c r="K107" s="17">
        <f t="shared" si="3"/>
        <v>265217.45712</v>
      </c>
      <c r="L107" s="72">
        <v>0.03</v>
      </c>
      <c r="M107" s="17">
        <f t="shared" si="4"/>
        <v>8811.2112</v>
      </c>
      <c r="N107" s="17" t="s">
        <v>92</v>
      </c>
      <c r="P107" s="79"/>
    </row>
    <row r="108" spans="1:16">
      <c r="A108" s="16" t="s">
        <v>284</v>
      </c>
      <c r="B108" s="35" t="s">
        <v>285</v>
      </c>
      <c r="C108" s="16" t="s">
        <v>2</v>
      </c>
      <c r="D108" s="16" t="s">
        <v>58</v>
      </c>
      <c r="E108" s="17">
        <v>30758.22</v>
      </c>
      <c r="F108" s="69" t="s">
        <v>90</v>
      </c>
      <c r="G108" s="35" t="s">
        <v>897</v>
      </c>
      <c r="H108" s="36">
        <v>10</v>
      </c>
      <c r="I108" s="17">
        <v>2983.54734</v>
      </c>
      <c r="J108" s="17">
        <f t="shared" si="5"/>
        <v>2983.54734</v>
      </c>
      <c r="K108" s="17">
        <f t="shared" si="3"/>
        <v>27774.67266</v>
      </c>
      <c r="L108" s="72">
        <v>0.03</v>
      </c>
      <c r="M108" s="17">
        <f t="shared" si="4"/>
        <v>922.7466</v>
      </c>
      <c r="N108" s="17" t="s">
        <v>92</v>
      </c>
      <c r="P108" s="79"/>
    </row>
    <row r="109" spans="1:16">
      <c r="A109" s="16" t="s">
        <v>286</v>
      </c>
      <c r="B109" s="35" t="s">
        <v>287</v>
      </c>
      <c r="C109" s="16" t="s">
        <v>2</v>
      </c>
      <c r="D109" s="16" t="s">
        <v>58</v>
      </c>
      <c r="E109" s="17">
        <v>612.33</v>
      </c>
      <c r="F109" s="69" t="s">
        <v>90</v>
      </c>
      <c r="G109" s="35" t="s">
        <v>897</v>
      </c>
      <c r="H109" s="36">
        <v>10</v>
      </c>
      <c r="I109" s="17">
        <v>59.39601</v>
      </c>
      <c r="J109" s="17">
        <f t="shared" si="5"/>
        <v>59.39601</v>
      </c>
      <c r="K109" s="17">
        <f t="shared" si="3"/>
        <v>552.93399</v>
      </c>
      <c r="L109" s="72">
        <v>0.03</v>
      </c>
      <c r="M109" s="17">
        <f t="shared" si="4"/>
        <v>18.3699</v>
      </c>
      <c r="N109" s="17" t="s">
        <v>92</v>
      </c>
      <c r="P109" s="79"/>
    </row>
    <row r="110" spans="1:16">
      <c r="A110" s="16" t="s">
        <v>288</v>
      </c>
      <c r="B110" s="35" t="s">
        <v>289</v>
      </c>
      <c r="C110" s="16" t="s">
        <v>2</v>
      </c>
      <c r="D110" s="16" t="s">
        <v>58</v>
      </c>
      <c r="E110" s="17">
        <v>219.81</v>
      </c>
      <c r="F110" s="69" t="s">
        <v>90</v>
      </c>
      <c r="G110" s="35" t="s">
        <v>897</v>
      </c>
      <c r="H110" s="36">
        <v>10</v>
      </c>
      <c r="I110" s="17">
        <v>21.32157</v>
      </c>
      <c r="J110" s="17">
        <f t="shared" si="5"/>
        <v>21.32157</v>
      </c>
      <c r="K110" s="17">
        <f t="shared" si="3"/>
        <v>198.48843</v>
      </c>
      <c r="L110" s="72">
        <v>0.03</v>
      </c>
      <c r="M110" s="17">
        <f t="shared" si="4"/>
        <v>6.5943</v>
      </c>
      <c r="N110" s="17" t="s">
        <v>92</v>
      </c>
      <c r="P110" s="79"/>
    </row>
    <row r="111" spans="1:16">
      <c r="A111" s="16" t="s">
        <v>290</v>
      </c>
      <c r="B111" s="35" t="s">
        <v>291</v>
      </c>
      <c r="C111" s="16" t="s">
        <v>2</v>
      </c>
      <c r="D111" s="16" t="s">
        <v>58</v>
      </c>
      <c r="E111" s="17">
        <v>198.78</v>
      </c>
      <c r="F111" s="69" t="s">
        <v>90</v>
      </c>
      <c r="G111" s="35" t="s">
        <v>897</v>
      </c>
      <c r="H111" s="36">
        <v>10</v>
      </c>
      <c r="I111" s="17">
        <v>19.28166</v>
      </c>
      <c r="J111" s="17">
        <f t="shared" si="5"/>
        <v>19.28166</v>
      </c>
      <c r="K111" s="17">
        <f t="shared" si="3"/>
        <v>179.49834</v>
      </c>
      <c r="L111" s="72">
        <v>0.03</v>
      </c>
      <c r="M111" s="17">
        <f t="shared" si="4"/>
        <v>5.9634</v>
      </c>
      <c r="N111" s="17" t="s">
        <v>92</v>
      </c>
      <c r="P111" s="79"/>
    </row>
    <row r="112" spans="1:16">
      <c r="A112" s="16" t="s">
        <v>292</v>
      </c>
      <c r="B112" s="35" t="s">
        <v>293</v>
      </c>
      <c r="C112" s="16" t="s">
        <v>2</v>
      </c>
      <c r="D112" s="16" t="s">
        <v>58</v>
      </c>
      <c r="E112" s="17">
        <v>14811.5</v>
      </c>
      <c r="F112" s="69" t="s">
        <v>90</v>
      </c>
      <c r="G112" s="35" t="s">
        <v>897</v>
      </c>
      <c r="H112" s="36">
        <v>10</v>
      </c>
      <c r="I112" s="17">
        <v>1436.7155</v>
      </c>
      <c r="J112" s="17">
        <f t="shared" si="5"/>
        <v>1436.7155</v>
      </c>
      <c r="K112" s="17">
        <f t="shared" si="3"/>
        <v>13374.7845</v>
      </c>
      <c r="L112" s="72">
        <v>0.03</v>
      </c>
      <c r="M112" s="17">
        <f t="shared" si="4"/>
        <v>444.345</v>
      </c>
      <c r="N112" s="17" t="s">
        <v>92</v>
      </c>
      <c r="P112" s="79"/>
    </row>
    <row r="113" spans="1:16">
      <c r="A113" s="16" t="s">
        <v>294</v>
      </c>
      <c r="B113" s="35" t="s">
        <v>295</v>
      </c>
      <c r="C113" s="16" t="s">
        <v>2</v>
      </c>
      <c r="D113" s="16" t="s">
        <v>58</v>
      </c>
      <c r="E113" s="17">
        <v>15810.32</v>
      </c>
      <c r="F113" s="69" t="s">
        <v>90</v>
      </c>
      <c r="G113" s="35" t="s">
        <v>897</v>
      </c>
      <c r="H113" s="36">
        <v>10</v>
      </c>
      <c r="I113" s="17">
        <v>1533.60104</v>
      </c>
      <c r="J113" s="17">
        <f t="shared" si="5"/>
        <v>1533.60104</v>
      </c>
      <c r="K113" s="17">
        <f t="shared" si="3"/>
        <v>14276.71896</v>
      </c>
      <c r="L113" s="72">
        <v>0.03</v>
      </c>
      <c r="M113" s="17">
        <f t="shared" si="4"/>
        <v>474.3096</v>
      </c>
      <c r="N113" s="17" t="s">
        <v>92</v>
      </c>
      <c r="P113" s="79"/>
    </row>
    <row r="114" spans="1:16">
      <c r="A114" s="16" t="s">
        <v>296</v>
      </c>
      <c r="B114" s="35" t="s">
        <v>297</v>
      </c>
      <c r="C114" s="16" t="s">
        <v>2</v>
      </c>
      <c r="D114" s="16" t="s">
        <v>58</v>
      </c>
      <c r="E114" s="17">
        <v>17054.08</v>
      </c>
      <c r="F114" s="69" t="s">
        <v>90</v>
      </c>
      <c r="G114" s="35" t="s">
        <v>897</v>
      </c>
      <c r="H114" s="36">
        <v>10</v>
      </c>
      <c r="I114" s="17">
        <v>1654.24576</v>
      </c>
      <c r="J114" s="17">
        <f t="shared" si="5"/>
        <v>1654.24576</v>
      </c>
      <c r="K114" s="17">
        <f t="shared" si="3"/>
        <v>15399.83424</v>
      </c>
      <c r="L114" s="72">
        <v>0.03</v>
      </c>
      <c r="M114" s="17">
        <f t="shared" si="4"/>
        <v>511.6224</v>
      </c>
      <c r="N114" s="17" t="s">
        <v>92</v>
      </c>
      <c r="P114" s="79"/>
    </row>
    <row r="115" spans="1:16">
      <c r="A115" s="16" t="s">
        <v>298</v>
      </c>
      <c r="B115" s="35" t="s">
        <v>299</v>
      </c>
      <c r="C115" s="16" t="s">
        <v>2</v>
      </c>
      <c r="D115" s="16" t="s">
        <v>58</v>
      </c>
      <c r="E115" s="17">
        <v>16224.88</v>
      </c>
      <c r="F115" s="69" t="s">
        <v>90</v>
      </c>
      <c r="G115" s="35" t="s">
        <v>897</v>
      </c>
      <c r="H115" s="36">
        <v>10</v>
      </c>
      <c r="I115" s="17">
        <v>1573.81336</v>
      </c>
      <c r="J115" s="17">
        <f t="shared" si="5"/>
        <v>1573.81336</v>
      </c>
      <c r="K115" s="17">
        <f t="shared" si="3"/>
        <v>14651.06664</v>
      </c>
      <c r="L115" s="72">
        <v>0.03</v>
      </c>
      <c r="M115" s="17">
        <f t="shared" si="4"/>
        <v>486.7464</v>
      </c>
      <c r="N115" s="17" t="s">
        <v>92</v>
      </c>
      <c r="P115" s="79"/>
    </row>
    <row r="116" spans="1:16">
      <c r="A116" s="16" t="s">
        <v>300</v>
      </c>
      <c r="B116" s="35" t="s">
        <v>301</v>
      </c>
      <c r="C116" s="16" t="s">
        <v>2</v>
      </c>
      <c r="D116" s="16" t="s">
        <v>58</v>
      </c>
      <c r="E116" s="17">
        <v>2317.58</v>
      </c>
      <c r="F116" s="69" t="s">
        <v>90</v>
      </c>
      <c r="G116" s="35" t="s">
        <v>897</v>
      </c>
      <c r="H116" s="36">
        <v>10</v>
      </c>
      <c r="I116" s="17">
        <v>224.80526</v>
      </c>
      <c r="J116" s="17">
        <f t="shared" si="5"/>
        <v>224.80526</v>
      </c>
      <c r="K116" s="17">
        <f t="shared" si="3"/>
        <v>2092.77474</v>
      </c>
      <c r="L116" s="72">
        <v>0.03</v>
      </c>
      <c r="M116" s="17">
        <f t="shared" si="4"/>
        <v>69.5274</v>
      </c>
      <c r="N116" s="17" t="s">
        <v>92</v>
      </c>
      <c r="P116" s="79"/>
    </row>
    <row r="117" spans="1:16">
      <c r="A117" s="16" t="s">
        <v>302</v>
      </c>
      <c r="B117" s="35" t="s">
        <v>303</v>
      </c>
      <c r="C117" s="16" t="s">
        <v>2</v>
      </c>
      <c r="D117" s="16" t="s">
        <v>58</v>
      </c>
      <c r="E117" s="17">
        <v>1854.13</v>
      </c>
      <c r="F117" s="69" t="s">
        <v>90</v>
      </c>
      <c r="G117" s="35" t="s">
        <v>897</v>
      </c>
      <c r="H117" s="36">
        <v>10</v>
      </c>
      <c r="I117" s="17">
        <v>179.85061</v>
      </c>
      <c r="J117" s="17">
        <f t="shared" si="5"/>
        <v>179.85061</v>
      </c>
      <c r="K117" s="17">
        <f t="shared" si="3"/>
        <v>1674.27939</v>
      </c>
      <c r="L117" s="72">
        <v>0.03</v>
      </c>
      <c r="M117" s="17">
        <f t="shared" si="4"/>
        <v>55.6239</v>
      </c>
      <c r="N117" s="17" t="s">
        <v>92</v>
      </c>
      <c r="P117" s="79"/>
    </row>
    <row r="118" spans="1:16">
      <c r="A118" s="16" t="s">
        <v>304</v>
      </c>
      <c r="B118" s="35" t="s">
        <v>305</v>
      </c>
      <c r="C118" s="16" t="s">
        <v>2</v>
      </c>
      <c r="D118" s="16" t="s">
        <v>58</v>
      </c>
      <c r="E118" s="17">
        <v>14015.28</v>
      </c>
      <c r="F118" s="69" t="s">
        <v>90</v>
      </c>
      <c r="G118" s="35" t="s">
        <v>897</v>
      </c>
      <c r="H118" s="36">
        <v>10</v>
      </c>
      <c r="I118" s="17">
        <v>1359.48216</v>
      </c>
      <c r="J118" s="17">
        <f t="shared" si="5"/>
        <v>1359.48216</v>
      </c>
      <c r="K118" s="17">
        <f t="shared" si="3"/>
        <v>12655.79784</v>
      </c>
      <c r="L118" s="72">
        <v>0.03</v>
      </c>
      <c r="M118" s="17">
        <f t="shared" si="4"/>
        <v>420.4584</v>
      </c>
      <c r="N118" s="17" t="s">
        <v>92</v>
      </c>
      <c r="P118" s="79"/>
    </row>
    <row r="119" spans="1:16">
      <c r="A119" s="16" t="s">
        <v>306</v>
      </c>
      <c r="B119" s="35" t="s">
        <v>307</v>
      </c>
      <c r="C119" s="16" t="s">
        <v>2</v>
      </c>
      <c r="D119" s="16" t="s">
        <v>58</v>
      </c>
      <c r="E119" s="17">
        <v>1709.96</v>
      </c>
      <c r="F119" s="69" t="s">
        <v>90</v>
      </c>
      <c r="G119" s="35" t="s">
        <v>897</v>
      </c>
      <c r="H119" s="36">
        <v>10</v>
      </c>
      <c r="I119" s="17">
        <v>165.86612</v>
      </c>
      <c r="J119" s="17">
        <f t="shared" si="5"/>
        <v>165.86612</v>
      </c>
      <c r="K119" s="17">
        <f t="shared" si="3"/>
        <v>1544.09388</v>
      </c>
      <c r="L119" s="72">
        <v>0.03</v>
      </c>
      <c r="M119" s="17">
        <f t="shared" si="4"/>
        <v>51.2988</v>
      </c>
      <c r="N119" s="17" t="s">
        <v>92</v>
      </c>
      <c r="P119" s="79"/>
    </row>
    <row r="120" spans="1:16">
      <c r="A120" s="16" t="s">
        <v>308</v>
      </c>
      <c r="B120" s="35" t="s">
        <v>309</v>
      </c>
      <c r="C120" s="16" t="s">
        <v>2</v>
      </c>
      <c r="D120" s="16" t="s">
        <v>58</v>
      </c>
      <c r="E120" s="17">
        <v>2037.48</v>
      </c>
      <c r="F120" s="69" t="s">
        <v>90</v>
      </c>
      <c r="G120" s="35" t="s">
        <v>897</v>
      </c>
      <c r="H120" s="36">
        <v>10</v>
      </c>
      <c r="I120" s="17">
        <v>197.63556</v>
      </c>
      <c r="J120" s="17">
        <f t="shared" si="5"/>
        <v>197.63556</v>
      </c>
      <c r="K120" s="17">
        <f t="shared" si="3"/>
        <v>1839.84444</v>
      </c>
      <c r="L120" s="72">
        <v>0.03</v>
      </c>
      <c r="M120" s="17">
        <f t="shared" si="4"/>
        <v>61.1244</v>
      </c>
      <c r="N120" s="17" t="s">
        <v>92</v>
      </c>
      <c r="P120" s="79"/>
    </row>
    <row r="121" spans="1:16">
      <c r="A121" s="16" t="s">
        <v>310</v>
      </c>
      <c r="B121" s="35" t="s">
        <v>311</v>
      </c>
      <c r="C121" s="16" t="s">
        <v>2</v>
      </c>
      <c r="D121" s="16" t="s">
        <v>58</v>
      </c>
      <c r="E121" s="17">
        <v>751.56</v>
      </c>
      <c r="F121" s="69" t="s">
        <v>90</v>
      </c>
      <c r="G121" s="35" t="s">
        <v>897</v>
      </c>
      <c r="H121" s="36">
        <v>10</v>
      </c>
      <c r="I121" s="17">
        <v>72.90132</v>
      </c>
      <c r="J121" s="17">
        <f t="shared" si="5"/>
        <v>72.90132</v>
      </c>
      <c r="K121" s="17">
        <f t="shared" si="3"/>
        <v>678.65868</v>
      </c>
      <c r="L121" s="72">
        <v>0.03</v>
      </c>
      <c r="M121" s="17">
        <f t="shared" si="4"/>
        <v>22.5468</v>
      </c>
      <c r="N121" s="17" t="s">
        <v>92</v>
      </c>
      <c r="P121" s="79"/>
    </row>
    <row r="122" spans="1:16">
      <c r="A122" s="16" t="s">
        <v>312</v>
      </c>
      <c r="B122" s="35" t="s">
        <v>313</v>
      </c>
      <c r="C122" s="16" t="s">
        <v>2</v>
      </c>
      <c r="D122" s="16" t="s">
        <v>58</v>
      </c>
      <c r="E122" s="17">
        <v>4638.16</v>
      </c>
      <c r="F122" s="69" t="s">
        <v>90</v>
      </c>
      <c r="G122" s="35" t="s">
        <v>897</v>
      </c>
      <c r="H122" s="36">
        <v>10</v>
      </c>
      <c r="I122" s="17">
        <v>449.90152</v>
      </c>
      <c r="J122" s="17">
        <f t="shared" si="5"/>
        <v>449.90152</v>
      </c>
      <c r="K122" s="17">
        <f t="shared" si="3"/>
        <v>4188.25848</v>
      </c>
      <c r="L122" s="72">
        <v>0.03</v>
      </c>
      <c r="M122" s="17">
        <f t="shared" si="4"/>
        <v>139.1448</v>
      </c>
      <c r="N122" s="17" t="s">
        <v>92</v>
      </c>
      <c r="P122" s="79"/>
    </row>
    <row r="123" spans="1:16">
      <c r="A123" s="16" t="s">
        <v>314</v>
      </c>
      <c r="B123" s="35" t="s">
        <v>315</v>
      </c>
      <c r="C123" s="16" t="s">
        <v>2</v>
      </c>
      <c r="D123" s="16" t="s">
        <v>58</v>
      </c>
      <c r="E123" s="17">
        <v>5909.64</v>
      </c>
      <c r="F123" s="69" t="s">
        <v>90</v>
      </c>
      <c r="G123" s="35" t="s">
        <v>897</v>
      </c>
      <c r="H123" s="36">
        <v>10</v>
      </c>
      <c r="I123" s="17">
        <v>573.23508</v>
      </c>
      <c r="J123" s="17">
        <f t="shared" si="5"/>
        <v>573.23508</v>
      </c>
      <c r="K123" s="17">
        <f t="shared" si="3"/>
        <v>5336.40492</v>
      </c>
      <c r="L123" s="72">
        <v>0.03</v>
      </c>
      <c r="M123" s="17">
        <f t="shared" si="4"/>
        <v>177.2892</v>
      </c>
      <c r="N123" s="17" t="s">
        <v>92</v>
      </c>
      <c r="P123" s="79"/>
    </row>
    <row r="124" spans="1:16">
      <c r="A124" s="16" t="s">
        <v>316</v>
      </c>
      <c r="B124" s="35" t="s">
        <v>317</v>
      </c>
      <c r="C124" s="16" t="s">
        <v>2</v>
      </c>
      <c r="D124" s="16" t="s">
        <v>59</v>
      </c>
      <c r="E124" s="17">
        <v>240029.96</v>
      </c>
      <c r="F124" s="69" t="s">
        <v>90</v>
      </c>
      <c r="G124" s="35" t="s">
        <v>897</v>
      </c>
      <c r="H124" s="36">
        <v>10</v>
      </c>
      <c r="I124" s="17">
        <v>23282.90612</v>
      </c>
      <c r="J124" s="17">
        <f t="shared" si="5"/>
        <v>23282.90612</v>
      </c>
      <c r="K124" s="17">
        <f t="shared" si="3"/>
        <v>216747.05388</v>
      </c>
      <c r="L124" s="72">
        <v>0.03</v>
      </c>
      <c r="M124" s="17">
        <f t="shared" si="4"/>
        <v>7200.8988</v>
      </c>
      <c r="N124" s="17" t="s">
        <v>92</v>
      </c>
      <c r="P124" s="79"/>
    </row>
    <row r="125" spans="1:16">
      <c r="A125" s="16" t="s">
        <v>318</v>
      </c>
      <c r="B125" s="35" t="s">
        <v>62</v>
      </c>
      <c r="C125" s="16" t="s">
        <v>2</v>
      </c>
      <c r="D125" s="16" t="s">
        <v>59</v>
      </c>
      <c r="E125" s="17">
        <v>55401.21</v>
      </c>
      <c r="F125" s="69" t="s">
        <v>90</v>
      </c>
      <c r="G125" s="35" t="s">
        <v>897</v>
      </c>
      <c r="H125" s="36">
        <v>10</v>
      </c>
      <c r="I125" s="17">
        <v>5373.91737</v>
      </c>
      <c r="J125" s="17">
        <f t="shared" si="5"/>
        <v>5373.91737</v>
      </c>
      <c r="K125" s="17">
        <f t="shared" si="3"/>
        <v>50027.29263</v>
      </c>
      <c r="L125" s="72">
        <v>0.03</v>
      </c>
      <c r="M125" s="17">
        <f t="shared" si="4"/>
        <v>1662.0363</v>
      </c>
      <c r="N125" s="17" t="s">
        <v>92</v>
      </c>
      <c r="P125" s="79"/>
    </row>
    <row r="126" spans="1:16">
      <c r="A126" s="16" t="s">
        <v>319</v>
      </c>
      <c r="B126" s="35" t="s">
        <v>320</v>
      </c>
      <c r="C126" s="16" t="s">
        <v>2</v>
      </c>
      <c r="D126" s="16" t="s">
        <v>59</v>
      </c>
      <c r="E126" s="17">
        <v>124920.31</v>
      </c>
      <c r="F126" s="69" t="s">
        <v>90</v>
      </c>
      <c r="G126" s="35" t="s">
        <v>897</v>
      </c>
      <c r="H126" s="36">
        <v>10</v>
      </c>
      <c r="I126" s="17">
        <v>12117.27007</v>
      </c>
      <c r="J126" s="17">
        <f t="shared" si="5"/>
        <v>12117.27007</v>
      </c>
      <c r="K126" s="17">
        <f t="shared" si="3"/>
        <v>112803.03993</v>
      </c>
      <c r="L126" s="72">
        <v>0.03</v>
      </c>
      <c r="M126" s="17">
        <f t="shared" si="4"/>
        <v>3747.6093</v>
      </c>
      <c r="N126" s="17" t="s">
        <v>92</v>
      </c>
      <c r="P126" s="79"/>
    </row>
    <row r="127" spans="1:16">
      <c r="A127" s="16" t="s">
        <v>321</v>
      </c>
      <c r="B127" s="35" t="s">
        <v>322</v>
      </c>
      <c r="C127" s="16" t="s">
        <v>2</v>
      </c>
      <c r="D127" s="16" t="s">
        <v>59</v>
      </c>
      <c r="E127" s="17">
        <v>49102.89</v>
      </c>
      <c r="F127" s="69" t="s">
        <v>90</v>
      </c>
      <c r="G127" s="35" t="s">
        <v>897</v>
      </c>
      <c r="H127" s="36">
        <v>10</v>
      </c>
      <c r="I127" s="17">
        <v>4762.98033</v>
      </c>
      <c r="J127" s="17">
        <f t="shared" si="5"/>
        <v>4762.98033</v>
      </c>
      <c r="K127" s="17">
        <f t="shared" si="3"/>
        <v>44339.90967</v>
      </c>
      <c r="L127" s="72">
        <v>0.03</v>
      </c>
      <c r="M127" s="17">
        <f t="shared" si="4"/>
        <v>1473.0867</v>
      </c>
      <c r="N127" s="17" t="s">
        <v>92</v>
      </c>
      <c r="P127" s="79"/>
    </row>
    <row r="128" spans="1:16">
      <c r="A128" s="16" t="s">
        <v>323</v>
      </c>
      <c r="B128" s="35" t="s">
        <v>324</v>
      </c>
      <c r="C128" s="16" t="s">
        <v>2</v>
      </c>
      <c r="D128" s="16" t="s">
        <v>59</v>
      </c>
      <c r="E128" s="17">
        <v>32830.12</v>
      </c>
      <c r="F128" s="69" t="s">
        <v>90</v>
      </c>
      <c r="G128" s="35" t="s">
        <v>897</v>
      </c>
      <c r="H128" s="36">
        <v>10</v>
      </c>
      <c r="I128" s="17">
        <v>3184.52164</v>
      </c>
      <c r="J128" s="17">
        <f t="shared" si="5"/>
        <v>3184.52164</v>
      </c>
      <c r="K128" s="17">
        <f t="shared" si="3"/>
        <v>29645.59836</v>
      </c>
      <c r="L128" s="72">
        <v>0.03</v>
      </c>
      <c r="M128" s="17">
        <f t="shared" si="4"/>
        <v>984.9036</v>
      </c>
      <c r="N128" s="17" t="s">
        <v>92</v>
      </c>
      <c r="P128" s="79"/>
    </row>
    <row r="129" spans="1:16">
      <c r="A129" s="16" t="s">
        <v>325</v>
      </c>
      <c r="B129" s="35" t="s">
        <v>326</v>
      </c>
      <c r="C129" s="16" t="s">
        <v>2</v>
      </c>
      <c r="D129" s="16" t="s">
        <v>59</v>
      </c>
      <c r="E129" s="17">
        <v>15505.76</v>
      </c>
      <c r="F129" s="69" t="s">
        <v>90</v>
      </c>
      <c r="G129" s="35" t="s">
        <v>897</v>
      </c>
      <c r="H129" s="36">
        <v>10</v>
      </c>
      <c r="I129" s="17">
        <v>1504.05872</v>
      </c>
      <c r="J129" s="17">
        <f t="shared" si="5"/>
        <v>1504.05872</v>
      </c>
      <c r="K129" s="17">
        <f t="shared" si="3"/>
        <v>14001.70128</v>
      </c>
      <c r="L129" s="72">
        <v>0.03</v>
      </c>
      <c r="M129" s="17">
        <f t="shared" si="4"/>
        <v>465.1728</v>
      </c>
      <c r="N129" s="17" t="s">
        <v>92</v>
      </c>
      <c r="P129" s="79"/>
    </row>
    <row r="130" spans="1:16">
      <c r="A130" s="16" t="s">
        <v>327</v>
      </c>
      <c r="B130" s="35" t="s">
        <v>328</v>
      </c>
      <c r="C130" s="16" t="s">
        <v>2</v>
      </c>
      <c r="D130" s="16" t="s">
        <v>59</v>
      </c>
      <c r="E130" s="17">
        <v>14262</v>
      </c>
      <c r="F130" s="69" t="s">
        <v>90</v>
      </c>
      <c r="G130" s="35" t="s">
        <v>897</v>
      </c>
      <c r="H130" s="36">
        <v>10</v>
      </c>
      <c r="I130" s="17">
        <v>1383.414</v>
      </c>
      <c r="J130" s="17">
        <f t="shared" si="5"/>
        <v>1383.414</v>
      </c>
      <c r="K130" s="17">
        <f t="shared" si="3"/>
        <v>12878.586</v>
      </c>
      <c r="L130" s="72">
        <v>0.03</v>
      </c>
      <c r="M130" s="17">
        <f t="shared" si="4"/>
        <v>427.86</v>
      </c>
      <c r="N130" s="17" t="s">
        <v>92</v>
      </c>
      <c r="P130" s="79"/>
    </row>
    <row r="131" spans="1:16">
      <c r="A131" s="16" t="s">
        <v>329</v>
      </c>
      <c r="B131" s="35" t="s">
        <v>330</v>
      </c>
      <c r="C131" s="16" t="s">
        <v>2</v>
      </c>
      <c r="D131" s="16" t="s">
        <v>59</v>
      </c>
      <c r="E131" s="17">
        <v>13432.82</v>
      </c>
      <c r="F131" s="69" t="s">
        <v>90</v>
      </c>
      <c r="G131" s="35" t="s">
        <v>897</v>
      </c>
      <c r="H131" s="36">
        <v>10</v>
      </c>
      <c r="I131" s="17">
        <v>1302.98354</v>
      </c>
      <c r="J131" s="17">
        <f t="shared" si="5"/>
        <v>1302.98354</v>
      </c>
      <c r="K131" s="17">
        <f t="shared" si="3"/>
        <v>12129.83646</v>
      </c>
      <c r="L131" s="72">
        <v>0.03</v>
      </c>
      <c r="M131" s="17">
        <f t="shared" si="4"/>
        <v>402.9846</v>
      </c>
      <c r="N131" s="17" t="s">
        <v>92</v>
      </c>
      <c r="P131" s="79"/>
    </row>
    <row r="132" spans="1:16">
      <c r="A132" s="16" t="s">
        <v>331</v>
      </c>
      <c r="B132" s="35" t="s">
        <v>332</v>
      </c>
      <c r="C132" s="16" t="s">
        <v>2</v>
      </c>
      <c r="D132" s="16" t="s">
        <v>59</v>
      </c>
      <c r="E132" s="17">
        <v>13018.24</v>
      </c>
      <c r="F132" s="69" t="s">
        <v>90</v>
      </c>
      <c r="G132" s="35" t="s">
        <v>897</v>
      </c>
      <c r="H132" s="36">
        <v>10</v>
      </c>
      <c r="I132" s="17">
        <v>1262.76928</v>
      </c>
      <c r="J132" s="17">
        <f t="shared" si="5"/>
        <v>1262.76928</v>
      </c>
      <c r="K132" s="17">
        <f t="shared" ref="K132:K195" si="6">E132-J132</f>
        <v>11755.47072</v>
      </c>
      <c r="L132" s="72">
        <v>0.03</v>
      </c>
      <c r="M132" s="17">
        <f t="shared" ref="M132:M195" si="7">E132*L132</f>
        <v>390.5472</v>
      </c>
      <c r="N132" s="17" t="s">
        <v>92</v>
      </c>
      <c r="P132" s="79"/>
    </row>
    <row r="133" spans="1:16">
      <c r="A133" s="16" t="s">
        <v>333</v>
      </c>
      <c r="B133" s="35" t="s">
        <v>334</v>
      </c>
      <c r="C133" s="16" t="s">
        <v>2</v>
      </c>
      <c r="D133" s="16" t="s">
        <v>59</v>
      </c>
      <c r="E133" s="17">
        <v>15733.69</v>
      </c>
      <c r="F133" s="69" t="s">
        <v>90</v>
      </c>
      <c r="G133" s="35" t="s">
        <v>897</v>
      </c>
      <c r="H133" s="36">
        <v>10</v>
      </c>
      <c r="I133" s="17">
        <v>1526.16793</v>
      </c>
      <c r="J133" s="17">
        <f t="shared" si="5"/>
        <v>1526.16793</v>
      </c>
      <c r="K133" s="17">
        <f t="shared" si="6"/>
        <v>14207.52207</v>
      </c>
      <c r="L133" s="72">
        <v>0.03</v>
      </c>
      <c r="M133" s="17">
        <f t="shared" si="7"/>
        <v>472.0107</v>
      </c>
      <c r="N133" s="17" t="s">
        <v>92</v>
      </c>
      <c r="P133" s="79"/>
    </row>
    <row r="134" spans="1:16">
      <c r="A134" s="16" t="s">
        <v>335</v>
      </c>
      <c r="B134" s="35" t="s">
        <v>291</v>
      </c>
      <c r="C134" s="16" t="s">
        <v>2</v>
      </c>
      <c r="D134" s="16" t="s">
        <v>59</v>
      </c>
      <c r="E134" s="17">
        <v>1192.68</v>
      </c>
      <c r="F134" s="69" t="s">
        <v>90</v>
      </c>
      <c r="G134" s="35" t="s">
        <v>897</v>
      </c>
      <c r="H134" s="36">
        <v>10</v>
      </c>
      <c r="I134" s="17">
        <v>115.68996</v>
      </c>
      <c r="J134" s="17">
        <f t="shared" si="5"/>
        <v>115.68996</v>
      </c>
      <c r="K134" s="17">
        <f t="shared" si="6"/>
        <v>1076.99004</v>
      </c>
      <c r="L134" s="72">
        <v>0.03</v>
      </c>
      <c r="M134" s="17">
        <f t="shared" si="7"/>
        <v>35.7804</v>
      </c>
      <c r="N134" s="17" t="s">
        <v>92</v>
      </c>
      <c r="P134" s="79"/>
    </row>
    <row r="135" spans="1:16">
      <c r="A135" s="16" t="s">
        <v>336</v>
      </c>
      <c r="B135" s="35" t="s">
        <v>293</v>
      </c>
      <c r="C135" s="16" t="s">
        <v>2</v>
      </c>
      <c r="D135" s="16" t="s">
        <v>59</v>
      </c>
      <c r="E135" s="17">
        <v>592.46</v>
      </c>
      <c r="F135" s="69" t="s">
        <v>90</v>
      </c>
      <c r="G135" s="35" t="s">
        <v>897</v>
      </c>
      <c r="H135" s="36">
        <v>10</v>
      </c>
      <c r="I135" s="17">
        <v>57.46862</v>
      </c>
      <c r="J135" s="17">
        <f t="shared" si="5"/>
        <v>57.46862</v>
      </c>
      <c r="K135" s="17">
        <f t="shared" si="6"/>
        <v>534.99138</v>
      </c>
      <c r="L135" s="72">
        <v>0.03</v>
      </c>
      <c r="M135" s="17">
        <f t="shared" si="7"/>
        <v>17.7738</v>
      </c>
      <c r="N135" s="17" t="s">
        <v>92</v>
      </c>
      <c r="P135" s="79"/>
    </row>
    <row r="136" spans="1:16">
      <c r="A136" s="16" t="s">
        <v>337</v>
      </c>
      <c r="B136" s="35" t="s">
        <v>338</v>
      </c>
      <c r="C136" s="16" t="s">
        <v>2</v>
      </c>
      <c r="D136" s="16" t="s">
        <v>59</v>
      </c>
      <c r="E136" s="17">
        <v>352.06</v>
      </c>
      <c r="F136" s="69" t="s">
        <v>90</v>
      </c>
      <c r="G136" s="35" t="s">
        <v>897</v>
      </c>
      <c r="H136" s="36">
        <v>10</v>
      </c>
      <c r="I136" s="17">
        <v>34.14982</v>
      </c>
      <c r="J136" s="17">
        <f t="shared" si="5"/>
        <v>34.14982</v>
      </c>
      <c r="K136" s="17">
        <f t="shared" si="6"/>
        <v>317.91018</v>
      </c>
      <c r="L136" s="72">
        <v>0.03</v>
      </c>
      <c r="M136" s="17">
        <f t="shared" si="7"/>
        <v>10.5618</v>
      </c>
      <c r="N136" s="17" t="s">
        <v>92</v>
      </c>
      <c r="P136" s="79"/>
    </row>
    <row r="137" spans="1:16">
      <c r="A137" s="16" t="s">
        <v>339</v>
      </c>
      <c r="B137" s="35" t="s">
        <v>340</v>
      </c>
      <c r="C137" s="16" t="s">
        <v>2</v>
      </c>
      <c r="D137" s="16" t="s">
        <v>59</v>
      </c>
      <c r="E137" s="17">
        <v>4166.4</v>
      </c>
      <c r="F137" s="69" t="s">
        <v>90</v>
      </c>
      <c r="G137" s="35" t="s">
        <v>897</v>
      </c>
      <c r="H137" s="36">
        <v>10</v>
      </c>
      <c r="I137" s="17">
        <v>404.1408</v>
      </c>
      <c r="J137" s="17">
        <f t="shared" si="5"/>
        <v>404.1408</v>
      </c>
      <c r="K137" s="17">
        <f t="shared" si="6"/>
        <v>3762.2592</v>
      </c>
      <c r="L137" s="72">
        <v>0.03</v>
      </c>
      <c r="M137" s="17">
        <f t="shared" si="7"/>
        <v>124.992</v>
      </c>
      <c r="N137" s="17" t="s">
        <v>92</v>
      </c>
      <c r="P137" s="79"/>
    </row>
    <row r="138" spans="1:16">
      <c r="A138" s="16" t="s">
        <v>341</v>
      </c>
      <c r="B138" s="35" t="s">
        <v>342</v>
      </c>
      <c r="C138" s="16" t="s">
        <v>2</v>
      </c>
      <c r="D138" s="16" t="s">
        <v>59</v>
      </c>
      <c r="E138" s="17">
        <v>214.48</v>
      </c>
      <c r="F138" s="69" t="s">
        <v>90</v>
      </c>
      <c r="G138" s="35" t="s">
        <v>897</v>
      </c>
      <c r="H138" s="36">
        <v>10</v>
      </c>
      <c r="I138" s="17">
        <v>20.80456</v>
      </c>
      <c r="J138" s="17">
        <f t="shared" si="5"/>
        <v>20.80456</v>
      </c>
      <c r="K138" s="17">
        <f t="shared" si="6"/>
        <v>193.67544</v>
      </c>
      <c r="L138" s="72">
        <v>0.03</v>
      </c>
      <c r="M138" s="17">
        <f t="shared" si="7"/>
        <v>6.4344</v>
      </c>
      <c r="N138" s="17" t="s">
        <v>92</v>
      </c>
      <c r="P138" s="79"/>
    </row>
    <row r="139" spans="1:16">
      <c r="A139" s="16" t="s">
        <v>343</v>
      </c>
      <c r="B139" s="35" t="s">
        <v>315</v>
      </c>
      <c r="C139" s="16" t="s">
        <v>2</v>
      </c>
      <c r="D139" s="16" t="s">
        <v>59</v>
      </c>
      <c r="E139" s="17">
        <v>2828.48</v>
      </c>
      <c r="F139" s="69" t="s">
        <v>90</v>
      </c>
      <c r="G139" s="35" t="s">
        <v>897</v>
      </c>
      <c r="H139" s="36">
        <v>10</v>
      </c>
      <c r="I139" s="17">
        <v>274.36256</v>
      </c>
      <c r="J139" s="17">
        <f t="shared" si="5"/>
        <v>274.36256</v>
      </c>
      <c r="K139" s="17">
        <f t="shared" si="6"/>
        <v>2554.11744</v>
      </c>
      <c r="L139" s="72">
        <v>0.03</v>
      </c>
      <c r="M139" s="17">
        <f t="shared" si="7"/>
        <v>84.8544</v>
      </c>
      <c r="N139" s="17" t="s">
        <v>92</v>
      </c>
      <c r="P139" s="79"/>
    </row>
    <row r="140" spans="1:16">
      <c r="A140" s="16" t="s">
        <v>344</v>
      </c>
      <c r="B140" s="35" t="s">
        <v>345</v>
      </c>
      <c r="C140" s="16" t="s">
        <v>2</v>
      </c>
      <c r="D140" s="16" t="s">
        <v>59</v>
      </c>
      <c r="E140" s="17">
        <v>3708.26</v>
      </c>
      <c r="F140" s="69" t="s">
        <v>90</v>
      </c>
      <c r="G140" s="35" t="s">
        <v>897</v>
      </c>
      <c r="H140" s="36">
        <v>10</v>
      </c>
      <c r="I140" s="17">
        <v>359.70122</v>
      </c>
      <c r="J140" s="17">
        <f t="shared" si="5"/>
        <v>359.70122</v>
      </c>
      <c r="K140" s="17">
        <f t="shared" si="6"/>
        <v>3348.55878</v>
      </c>
      <c r="L140" s="72">
        <v>0.03</v>
      </c>
      <c r="M140" s="17">
        <f t="shared" si="7"/>
        <v>111.2478</v>
      </c>
      <c r="N140" s="17" t="s">
        <v>92</v>
      </c>
      <c r="P140" s="79"/>
    </row>
    <row r="141" spans="1:16">
      <c r="A141" s="16" t="s">
        <v>346</v>
      </c>
      <c r="B141" s="35" t="s">
        <v>305</v>
      </c>
      <c r="C141" s="16" t="s">
        <v>2</v>
      </c>
      <c r="D141" s="16" t="s">
        <v>59</v>
      </c>
      <c r="E141" s="17">
        <v>1167.94</v>
      </c>
      <c r="F141" s="69" t="s">
        <v>90</v>
      </c>
      <c r="G141" s="35" t="s">
        <v>897</v>
      </c>
      <c r="H141" s="36">
        <v>10</v>
      </c>
      <c r="I141" s="17">
        <v>113.29018</v>
      </c>
      <c r="J141" s="17">
        <f t="shared" si="5"/>
        <v>113.29018</v>
      </c>
      <c r="K141" s="17">
        <f t="shared" si="6"/>
        <v>1054.64982</v>
      </c>
      <c r="L141" s="72">
        <v>0.03</v>
      </c>
      <c r="M141" s="17">
        <f t="shared" si="7"/>
        <v>35.0382</v>
      </c>
      <c r="N141" s="17" t="s">
        <v>92</v>
      </c>
      <c r="P141" s="79"/>
    </row>
    <row r="142" spans="1:16">
      <c r="A142" s="16" t="s">
        <v>347</v>
      </c>
      <c r="B142" s="35" t="s">
        <v>348</v>
      </c>
      <c r="C142" s="16" t="s">
        <v>2</v>
      </c>
      <c r="D142" s="16" t="s">
        <v>59</v>
      </c>
      <c r="E142" s="17">
        <v>1236.28</v>
      </c>
      <c r="F142" s="69" t="s">
        <v>90</v>
      </c>
      <c r="G142" s="35" t="s">
        <v>897</v>
      </c>
      <c r="H142" s="36">
        <v>10</v>
      </c>
      <c r="I142" s="17">
        <v>119.91916</v>
      </c>
      <c r="J142" s="17">
        <f t="shared" si="5"/>
        <v>119.91916</v>
      </c>
      <c r="K142" s="17">
        <f t="shared" si="6"/>
        <v>1116.36084</v>
      </c>
      <c r="L142" s="72">
        <v>0.03</v>
      </c>
      <c r="M142" s="17">
        <f t="shared" si="7"/>
        <v>37.0884</v>
      </c>
      <c r="N142" s="17" t="s">
        <v>92</v>
      </c>
      <c r="P142" s="79"/>
    </row>
    <row r="143" spans="1:16">
      <c r="A143" s="16" t="s">
        <v>349</v>
      </c>
      <c r="B143" s="35" t="s">
        <v>350</v>
      </c>
      <c r="C143" s="16" t="s">
        <v>2</v>
      </c>
      <c r="D143" s="16" t="s">
        <v>59</v>
      </c>
      <c r="E143" s="17">
        <v>1774.96</v>
      </c>
      <c r="F143" s="69" t="s">
        <v>90</v>
      </c>
      <c r="G143" s="35" t="s">
        <v>897</v>
      </c>
      <c r="H143" s="36">
        <v>10</v>
      </c>
      <c r="I143" s="17">
        <v>172.17112</v>
      </c>
      <c r="J143" s="17">
        <f t="shared" si="5"/>
        <v>172.17112</v>
      </c>
      <c r="K143" s="17">
        <f t="shared" si="6"/>
        <v>1602.78888</v>
      </c>
      <c r="L143" s="72">
        <v>0.03</v>
      </c>
      <c r="M143" s="17">
        <f t="shared" si="7"/>
        <v>53.2488</v>
      </c>
      <c r="N143" s="17" t="s">
        <v>92</v>
      </c>
      <c r="P143" s="79"/>
    </row>
    <row r="144" spans="1:16">
      <c r="A144" s="16" t="s">
        <v>351</v>
      </c>
      <c r="B144" s="35" t="s">
        <v>352</v>
      </c>
      <c r="C144" s="16" t="s">
        <v>2</v>
      </c>
      <c r="D144" s="16" t="s">
        <v>59</v>
      </c>
      <c r="E144" s="17">
        <v>852.22</v>
      </c>
      <c r="F144" s="69" t="s">
        <v>90</v>
      </c>
      <c r="G144" s="35" t="s">
        <v>897</v>
      </c>
      <c r="H144" s="36">
        <v>10</v>
      </c>
      <c r="I144" s="17">
        <v>82.66534</v>
      </c>
      <c r="J144" s="17">
        <f t="shared" si="5"/>
        <v>82.66534</v>
      </c>
      <c r="K144" s="17">
        <f t="shared" si="6"/>
        <v>769.55466</v>
      </c>
      <c r="L144" s="72">
        <v>0.03</v>
      </c>
      <c r="M144" s="17">
        <f t="shared" si="7"/>
        <v>25.5666</v>
      </c>
      <c r="N144" s="17" t="s">
        <v>92</v>
      </c>
      <c r="P144" s="79"/>
    </row>
    <row r="145" spans="1:16">
      <c r="A145" s="16" t="s">
        <v>353</v>
      </c>
      <c r="B145" s="35" t="s">
        <v>307</v>
      </c>
      <c r="C145" s="16" t="s">
        <v>2</v>
      </c>
      <c r="D145" s="16" t="s">
        <v>59</v>
      </c>
      <c r="E145" s="17">
        <v>855</v>
      </c>
      <c r="F145" s="69" t="s">
        <v>90</v>
      </c>
      <c r="G145" s="35" t="s">
        <v>897</v>
      </c>
      <c r="H145" s="36">
        <v>10</v>
      </c>
      <c r="I145" s="17">
        <v>82.935</v>
      </c>
      <c r="J145" s="17">
        <f t="shared" si="5"/>
        <v>82.935</v>
      </c>
      <c r="K145" s="17">
        <f t="shared" si="6"/>
        <v>772.065</v>
      </c>
      <c r="L145" s="72">
        <v>0.03</v>
      </c>
      <c r="M145" s="17">
        <f t="shared" si="7"/>
        <v>25.65</v>
      </c>
      <c r="N145" s="17" t="s">
        <v>92</v>
      </c>
      <c r="P145" s="79"/>
    </row>
    <row r="146" spans="1:16">
      <c r="A146" s="16" t="s">
        <v>354</v>
      </c>
      <c r="B146" s="35" t="s">
        <v>355</v>
      </c>
      <c r="C146" s="16" t="s">
        <v>2</v>
      </c>
      <c r="D146" s="16" t="s">
        <v>59</v>
      </c>
      <c r="E146" s="17">
        <v>381.03</v>
      </c>
      <c r="F146" s="69" t="s">
        <v>90</v>
      </c>
      <c r="G146" s="35" t="s">
        <v>897</v>
      </c>
      <c r="H146" s="36">
        <v>10</v>
      </c>
      <c r="I146" s="17">
        <v>36.95991</v>
      </c>
      <c r="J146" s="17">
        <f t="shared" si="5"/>
        <v>36.95991</v>
      </c>
      <c r="K146" s="17">
        <f t="shared" si="6"/>
        <v>344.07009</v>
      </c>
      <c r="L146" s="72">
        <v>0.03</v>
      </c>
      <c r="M146" s="17">
        <f t="shared" si="7"/>
        <v>11.4309</v>
      </c>
      <c r="N146" s="17" t="s">
        <v>92</v>
      </c>
      <c r="P146" s="79"/>
    </row>
    <row r="147" spans="1:16">
      <c r="A147" s="16" t="s">
        <v>356</v>
      </c>
      <c r="B147" s="35" t="s">
        <v>357</v>
      </c>
      <c r="C147" s="16" t="s">
        <v>2</v>
      </c>
      <c r="D147" s="16" t="s">
        <v>59</v>
      </c>
      <c r="E147" s="17">
        <v>348.54</v>
      </c>
      <c r="F147" s="69" t="s">
        <v>90</v>
      </c>
      <c r="G147" s="35" t="s">
        <v>897</v>
      </c>
      <c r="H147" s="36">
        <v>10</v>
      </c>
      <c r="I147" s="17">
        <v>33.80838</v>
      </c>
      <c r="J147" s="17">
        <f t="shared" si="5"/>
        <v>33.80838</v>
      </c>
      <c r="K147" s="17">
        <f t="shared" si="6"/>
        <v>314.73162</v>
      </c>
      <c r="L147" s="72">
        <v>0.03</v>
      </c>
      <c r="M147" s="17">
        <f t="shared" si="7"/>
        <v>10.4562</v>
      </c>
      <c r="N147" s="17" t="s">
        <v>92</v>
      </c>
      <c r="P147" s="79"/>
    </row>
    <row r="148" spans="1:16">
      <c r="A148" s="16" t="s">
        <v>358</v>
      </c>
      <c r="B148" s="35" t="s">
        <v>359</v>
      </c>
      <c r="C148" s="16" t="s">
        <v>2</v>
      </c>
      <c r="D148" s="16" t="s">
        <v>59</v>
      </c>
      <c r="E148" s="17">
        <v>379.64</v>
      </c>
      <c r="F148" s="69" t="s">
        <v>90</v>
      </c>
      <c r="G148" s="35" t="s">
        <v>897</v>
      </c>
      <c r="H148" s="36">
        <v>10</v>
      </c>
      <c r="I148" s="17">
        <v>36.82508</v>
      </c>
      <c r="J148" s="17">
        <f t="shared" si="5"/>
        <v>36.82508</v>
      </c>
      <c r="K148" s="17">
        <f t="shared" si="6"/>
        <v>342.81492</v>
      </c>
      <c r="L148" s="72">
        <v>0.03</v>
      </c>
      <c r="M148" s="17">
        <f t="shared" si="7"/>
        <v>11.3892</v>
      </c>
      <c r="N148" s="17" t="s">
        <v>92</v>
      </c>
      <c r="P148" s="79"/>
    </row>
    <row r="149" spans="1:16">
      <c r="A149" s="16" t="s">
        <v>360</v>
      </c>
      <c r="B149" s="35" t="s">
        <v>361</v>
      </c>
      <c r="C149" s="16" t="s">
        <v>2</v>
      </c>
      <c r="D149" s="16" t="s">
        <v>59</v>
      </c>
      <c r="E149" s="17">
        <v>814.91</v>
      </c>
      <c r="F149" s="69" t="s">
        <v>90</v>
      </c>
      <c r="G149" s="35" t="s">
        <v>897</v>
      </c>
      <c r="H149" s="36">
        <v>10</v>
      </c>
      <c r="I149" s="17">
        <v>79.04627</v>
      </c>
      <c r="J149" s="17">
        <f t="shared" si="5"/>
        <v>79.04627</v>
      </c>
      <c r="K149" s="17">
        <f t="shared" si="6"/>
        <v>735.86373</v>
      </c>
      <c r="L149" s="72">
        <v>0.03</v>
      </c>
      <c r="M149" s="17">
        <f t="shared" si="7"/>
        <v>24.4473</v>
      </c>
      <c r="N149" s="17" t="s">
        <v>92</v>
      </c>
      <c r="P149" s="79"/>
    </row>
    <row r="150" spans="1:16">
      <c r="A150" s="16" t="s">
        <v>362</v>
      </c>
      <c r="B150" s="35" t="s">
        <v>363</v>
      </c>
      <c r="C150" s="16" t="s">
        <v>2</v>
      </c>
      <c r="D150" s="16" t="s">
        <v>59</v>
      </c>
      <c r="E150" s="17">
        <v>68.74</v>
      </c>
      <c r="F150" s="69" t="s">
        <v>90</v>
      </c>
      <c r="G150" s="35" t="s">
        <v>897</v>
      </c>
      <c r="H150" s="36">
        <v>10</v>
      </c>
      <c r="I150" s="17">
        <v>6.66778</v>
      </c>
      <c r="J150" s="17">
        <f t="shared" si="5"/>
        <v>6.66778</v>
      </c>
      <c r="K150" s="17">
        <f t="shared" si="6"/>
        <v>62.07222</v>
      </c>
      <c r="L150" s="72">
        <v>0.03</v>
      </c>
      <c r="M150" s="17">
        <f t="shared" si="7"/>
        <v>2.0622</v>
      </c>
      <c r="N150" s="17" t="s">
        <v>92</v>
      </c>
      <c r="P150" s="79"/>
    </row>
    <row r="151" spans="1:16">
      <c r="A151" s="16" t="s">
        <v>364</v>
      </c>
      <c r="B151" s="35" t="s">
        <v>365</v>
      </c>
      <c r="C151" s="16" t="s">
        <v>2</v>
      </c>
      <c r="D151" s="16" t="s">
        <v>50</v>
      </c>
      <c r="E151" s="17">
        <v>336422.92</v>
      </c>
      <c r="F151" s="69" t="s">
        <v>90</v>
      </c>
      <c r="G151" s="35" t="s">
        <v>897</v>
      </c>
      <c r="H151" s="36">
        <v>10</v>
      </c>
      <c r="I151" s="17">
        <v>32633.02324</v>
      </c>
      <c r="J151" s="17">
        <f t="shared" si="5"/>
        <v>32633.02324</v>
      </c>
      <c r="K151" s="17">
        <f t="shared" si="6"/>
        <v>303789.89676</v>
      </c>
      <c r="L151" s="72">
        <v>0.03</v>
      </c>
      <c r="M151" s="17">
        <f t="shared" si="7"/>
        <v>10092.6876</v>
      </c>
      <c r="N151" s="17" t="s">
        <v>92</v>
      </c>
      <c r="P151" s="79"/>
    </row>
    <row r="152" spans="1:16">
      <c r="A152" s="16" t="s">
        <v>366</v>
      </c>
      <c r="B152" s="35" t="s">
        <v>367</v>
      </c>
      <c r="C152" s="16" t="s">
        <v>2</v>
      </c>
      <c r="D152" s="16" t="s">
        <v>50</v>
      </c>
      <c r="E152" s="17">
        <v>13149.04</v>
      </c>
      <c r="F152" s="69" t="s">
        <v>90</v>
      </c>
      <c r="G152" s="35" t="s">
        <v>897</v>
      </c>
      <c r="H152" s="36">
        <v>10</v>
      </c>
      <c r="I152" s="17">
        <v>1275.45688</v>
      </c>
      <c r="J152" s="17">
        <f t="shared" si="5"/>
        <v>1275.45688</v>
      </c>
      <c r="K152" s="17">
        <f t="shared" si="6"/>
        <v>11873.58312</v>
      </c>
      <c r="L152" s="72">
        <v>0.03</v>
      </c>
      <c r="M152" s="17">
        <f t="shared" si="7"/>
        <v>394.4712</v>
      </c>
      <c r="N152" s="17" t="s">
        <v>92</v>
      </c>
      <c r="P152" s="79"/>
    </row>
    <row r="153" spans="1:16">
      <c r="A153" s="16" t="s">
        <v>368</v>
      </c>
      <c r="B153" s="35" t="s">
        <v>369</v>
      </c>
      <c r="C153" s="16" t="s">
        <v>2</v>
      </c>
      <c r="D153" s="16" t="s">
        <v>50</v>
      </c>
      <c r="E153" s="17">
        <v>12131.28</v>
      </c>
      <c r="F153" s="69" t="s">
        <v>90</v>
      </c>
      <c r="G153" s="35" t="s">
        <v>897</v>
      </c>
      <c r="H153" s="36">
        <v>10</v>
      </c>
      <c r="I153" s="17">
        <v>1176.73416</v>
      </c>
      <c r="J153" s="17">
        <f t="shared" si="5"/>
        <v>1176.73416</v>
      </c>
      <c r="K153" s="17">
        <f t="shared" si="6"/>
        <v>10954.54584</v>
      </c>
      <c r="L153" s="72">
        <v>0.03</v>
      </c>
      <c r="M153" s="17">
        <f t="shared" si="7"/>
        <v>363.9384</v>
      </c>
      <c r="N153" s="17" t="s">
        <v>92</v>
      </c>
      <c r="P153" s="79"/>
    </row>
    <row r="154" spans="1:16">
      <c r="A154" s="16" t="s">
        <v>370</v>
      </c>
      <c r="B154" s="35" t="s">
        <v>371</v>
      </c>
      <c r="C154" s="16" t="s">
        <v>2</v>
      </c>
      <c r="D154" s="16" t="s">
        <v>50</v>
      </c>
      <c r="E154" s="17">
        <v>2317.58</v>
      </c>
      <c r="F154" s="69" t="s">
        <v>90</v>
      </c>
      <c r="G154" s="35" t="s">
        <v>897</v>
      </c>
      <c r="H154" s="36">
        <v>10</v>
      </c>
      <c r="I154" s="17">
        <v>224.80526</v>
      </c>
      <c r="J154" s="17">
        <f t="shared" si="5"/>
        <v>224.80526</v>
      </c>
      <c r="K154" s="17">
        <f t="shared" si="6"/>
        <v>2092.77474</v>
      </c>
      <c r="L154" s="72">
        <v>0.03</v>
      </c>
      <c r="M154" s="17">
        <f t="shared" si="7"/>
        <v>69.5274</v>
      </c>
      <c r="N154" s="17" t="s">
        <v>92</v>
      </c>
      <c r="P154" s="79"/>
    </row>
    <row r="155" spans="1:16">
      <c r="A155" s="16" t="s">
        <v>372</v>
      </c>
      <c r="B155" s="35" t="s">
        <v>303</v>
      </c>
      <c r="C155" s="16" t="s">
        <v>2</v>
      </c>
      <c r="D155" s="16" t="s">
        <v>50</v>
      </c>
      <c r="E155" s="17">
        <v>3708.26</v>
      </c>
      <c r="F155" s="69" t="s">
        <v>90</v>
      </c>
      <c r="G155" s="35" t="s">
        <v>897</v>
      </c>
      <c r="H155" s="36">
        <v>10</v>
      </c>
      <c r="I155" s="17">
        <v>359.70122</v>
      </c>
      <c r="J155" s="17">
        <f t="shared" si="5"/>
        <v>359.70122</v>
      </c>
      <c r="K155" s="17">
        <f t="shared" si="6"/>
        <v>3348.55878</v>
      </c>
      <c r="L155" s="72">
        <v>0.03</v>
      </c>
      <c r="M155" s="17">
        <f t="shared" si="7"/>
        <v>111.2478</v>
      </c>
      <c r="N155" s="17" t="s">
        <v>92</v>
      </c>
      <c r="P155" s="79"/>
    </row>
    <row r="156" spans="1:16">
      <c r="A156" s="16" t="s">
        <v>373</v>
      </c>
      <c r="B156" s="35" t="s">
        <v>244</v>
      </c>
      <c r="C156" s="16" t="s">
        <v>2</v>
      </c>
      <c r="D156" s="16" t="s">
        <v>50</v>
      </c>
      <c r="E156" s="17">
        <v>436.5</v>
      </c>
      <c r="F156" s="69" t="s">
        <v>90</v>
      </c>
      <c r="G156" s="35" t="s">
        <v>897</v>
      </c>
      <c r="H156" s="36">
        <v>10</v>
      </c>
      <c r="I156" s="17">
        <v>42.3405</v>
      </c>
      <c r="J156" s="17">
        <f t="shared" si="5"/>
        <v>42.3405</v>
      </c>
      <c r="K156" s="17">
        <f t="shared" si="6"/>
        <v>394.1595</v>
      </c>
      <c r="L156" s="72">
        <v>0.03</v>
      </c>
      <c r="M156" s="17">
        <f t="shared" si="7"/>
        <v>13.095</v>
      </c>
      <c r="N156" s="17" t="s">
        <v>92</v>
      </c>
      <c r="P156" s="79"/>
    </row>
    <row r="157" spans="1:16">
      <c r="A157" s="16" t="s">
        <v>374</v>
      </c>
      <c r="B157" s="35" t="s">
        <v>289</v>
      </c>
      <c r="C157" s="16" t="s">
        <v>2</v>
      </c>
      <c r="D157" s="16" t="s">
        <v>50</v>
      </c>
      <c r="E157" s="17">
        <v>329.72</v>
      </c>
      <c r="F157" s="69" t="s">
        <v>90</v>
      </c>
      <c r="G157" s="35" t="s">
        <v>897</v>
      </c>
      <c r="H157" s="36">
        <v>10</v>
      </c>
      <c r="I157" s="17">
        <v>31.98284</v>
      </c>
      <c r="J157" s="17">
        <f t="shared" si="5"/>
        <v>31.98284</v>
      </c>
      <c r="K157" s="17">
        <f t="shared" si="6"/>
        <v>297.73716</v>
      </c>
      <c r="L157" s="72">
        <v>0.03</v>
      </c>
      <c r="M157" s="17">
        <f t="shared" si="7"/>
        <v>9.8916</v>
      </c>
      <c r="N157" s="17" t="s">
        <v>92</v>
      </c>
      <c r="P157" s="79"/>
    </row>
    <row r="158" spans="1:16">
      <c r="A158" s="16" t="s">
        <v>375</v>
      </c>
      <c r="B158" s="35" t="s">
        <v>291</v>
      </c>
      <c r="C158" s="16" t="s">
        <v>2</v>
      </c>
      <c r="D158" s="16" t="s">
        <v>50</v>
      </c>
      <c r="E158" s="17">
        <v>496.95</v>
      </c>
      <c r="F158" s="69" t="s">
        <v>90</v>
      </c>
      <c r="G158" s="35" t="s">
        <v>897</v>
      </c>
      <c r="H158" s="36">
        <v>10</v>
      </c>
      <c r="I158" s="17">
        <v>48.20415</v>
      </c>
      <c r="J158" s="17">
        <f t="shared" si="5"/>
        <v>48.20415</v>
      </c>
      <c r="K158" s="17">
        <f t="shared" si="6"/>
        <v>448.74585</v>
      </c>
      <c r="L158" s="72">
        <v>0.03</v>
      </c>
      <c r="M158" s="17">
        <f t="shared" si="7"/>
        <v>14.9085</v>
      </c>
      <c r="N158" s="17" t="s">
        <v>92</v>
      </c>
      <c r="P158" s="79"/>
    </row>
    <row r="159" spans="1:16">
      <c r="A159" s="16" t="s">
        <v>376</v>
      </c>
      <c r="B159" s="35" t="s">
        <v>377</v>
      </c>
      <c r="C159" s="16" t="s">
        <v>2</v>
      </c>
      <c r="D159" s="16" t="s">
        <v>50</v>
      </c>
      <c r="E159" s="17">
        <v>245.91</v>
      </c>
      <c r="F159" s="69" t="s">
        <v>90</v>
      </c>
      <c r="G159" s="35" t="s">
        <v>897</v>
      </c>
      <c r="H159" s="36">
        <v>10</v>
      </c>
      <c r="I159" s="17">
        <v>23.85327</v>
      </c>
      <c r="J159" s="17">
        <f t="shared" si="5"/>
        <v>23.85327</v>
      </c>
      <c r="K159" s="17">
        <f t="shared" si="6"/>
        <v>222.05673</v>
      </c>
      <c r="L159" s="72">
        <v>0.03</v>
      </c>
      <c r="M159" s="17">
        <f t="shared" si="7"/>
        <v>7.3773</v>
      </c>
      <c r="N159" s="17" t="s">
        <v>92</v>
      </c>
      <c r="P159" s="79"/>
    </row>
    <row r="160" spans="1:16">
      <c r="A160" s="16" t="s">
        <v>378</v>
      </c>
      <c r="B160" s="35" t="s">
        <v>220</v>
      </c>
      <c r="C160" s="16" t="s">
        <v>2</v>
      </c>
      <c r="D160" s="16" t="s">
        <v>50</v>
      </c>
      <c r="E160" s="17">
        <v>76.78</v>
      </c>
      <c r="F160" s="69" t="s">
        <v>90</v>
      </c>
      <c r="G160" s="35" t="s">
        <v>897</v>
      </c>
      <c r="H160" s="36">
        <v>10</v>
      </c>
      <c r="I160" s="17">
        <v>7.44766</v>
      </c>
      <c r="J160" s="17">
        <f t="shared" si="5"/>
        <v>7.44766</v>
      </c>
      <c r="K160" s="17">
        <f t="shared" si="6"/>
        <v>69.33234</v>
      </c>
      <c r="L160" s="72">
        <v>0.03</v>
      </c>
      <c r="M160" s="17">
        <f t="shared" si="7"/>
        <v>2.3034</v>
      </c>
      <c r="N160" s="17" t="s">
        <v>92</v>
      </c>
      <c r="P160" s="79"/>
    </row>
    <row r="161" spans="1:16">
      <c r="A161" s="16" t="s">
        <v>379</v>
      </c>
      <c r="B161" s="35" t="s">
        <v>380</v>
      </c>
      <c r="C161" s="16" t="s">
        <v>2</v>
      </c>
      <c r="D161" s="16" t="s">
        <v>50</v>
      </c>
      <c r="E161" s="17">
        <v>814.91</v>
      </c>
      <c r="F161" s="69" t="s">
        <v>90</v>
      </c>
      <c r="G161" s="35" t="s">
        <v>897</v>
      </c>
      <c r="H161" s="36">
        <v>10</v>
      </c>
      <c r="I161" s="17">
        <v>79.04627</v>
      </c>
      <c r="J161" s="17">
        <f t="shared" si="5"/>
        <v>79.04627</v>
      </c>
      <c r="K161" s="17">
        <f t="shared" si="6"/>
        <v>735.86373</v>
      </c>
      <c r="L161" s="72">
        <v>0.03</v>
      </c>
      <c r="M161" s="17">
        <f t="shared" si="7"/>
        <v>24.4473</v>
      </c>
      <c r="N161" s="17" t="s">
        <v>92</v>
      </c>
      <c r="P161" s="79"/>
    </row>
    <row r="162" spans="1:16">
      <c r="A162" s="16" t="s">
        <v>381</v>
      </c>
      <c r="B162" s="35" t="s">
        <v>382</v>
      </c>
      <c r="C162" s="16" t="s">
        <v>2</v>
      </c>
      <c r="D162" s="16" t="s">
        <v>50</v>
      </c>
      <c r="E162" s="17">
        <v>84.6</v>
      </c>
      <c r="F162" s="69" t="s">
        <v>90</v>
      </c>
      <c r="G162" s="35" t="s">
        <v>897</v>
      </c>
      <c r="H162" s="36">
        <v>10</v>
      </c>
      <c r="I162" s="17">
        <v>8.2062</v>
      </c>
      <c r="J162" s="17">
        <f t="shared" si="5"/>
        <v>8.2062</v>
      </c>
      <c r="K162" s="17">
        <f t="shared" si="6"/>
        <v>76.3938</v>
      </c>
      <c r="L162" s="72">
        <v>0.03</v>
      </c>
      <c r="M162" s="17">
        <f t="shared" si="7"/>
        <v>2.538</v>
      </c>
      <c r="N162" s="17" t="s">
        <v>92</v>
      </c>
      <c r="P162" s="79"/>
    </row>
    <row r="163" spans="1:16">
      <c r="A163" s="16" t="s">
        <v>383</v>
      </c>
      <c r="B163" s="35" t="s">
        <v>315</v>
      </c>
      <c r="C163" s="16" t="s">
        <v>2</v>
      </c>
      <c r="D163" s="16" t="s">
        <v>50</v>
      </c>
      <c r="E163" s="17">
        <v>81.52</v>
      </c>
      <c r="F163" s="69" t="s">
        <v>90</v>
      </c>
      <c r="G163" s="35" t="s">
        <v>897</v>
      </c>
      <c r="H163" s="36">
        <v>10</v>
      </c>
      <c r="I163" s="17">
        <v>7.90744</v>
      </c>
      <c r="J163" s="17">
        <f t="shared" si="5"/>
        <v>7.90744</v>
      </c>
      <c r="K163" s="17">
        <f t="shared" si="6"/>
        <v>73.61256</v>
      </c>
      <c r="L163" s="72">
        <v>0.03</v>
      </c>
      <c r="M163" s="17">
        <f t="shared" si="7"/>
        <v>2.4456</v>
      </c>
      <c r="N163" s="17" t="s">
        <v>92</v>
      </c>
      <c r="P163" s="79"/>
    </row>
    <row r="164" spans="1:16">
      <c r="A164" s="16" t="s">
        <v>384</v>
      </c>
      <c r="B164" s="35" t="s">
        <v>385</v>
      </c>
      <c r="C164" s="16" t="s">
        <v>2</v>
      </c>
      <c r="D164" s="16" t="s">
        <v>50</v>
      </c>
      <c r="E164" s="17">
        <v>176.53</v>
      </c>
      <c r="F164" s="69" t="s">
        <v>90</v>
      </c>
      <c r="G164" s="35" t="s">
        <v>897</v>
      </c>
      <c r="H164" s="36">
        <v>10</v>
      </c>
      <c r="I164" s="17">
        <v>17.12341</v>
      </c>
      <c r="J164" s="17">
        <f t="shared" si="5"/>
        <v>17.12341</v>
      </c>
      <c r="K164" s="17">
        <f t="shared" si="6"/>
        <v>159.40659</v>
      </c>
      <c r="L164" s="72">
        <v>0.03</v>
      </c>
      <c r="M164" s="17">
        <f t="shared" si="7"/>
        <v>5.2959</v>
      </c>
      <c r="N164" s="17" t="s">
        <v>92</v>
      </c>
      <c r="P164" s="79"/>
    </row>
    <row r="165" spans="1:16">
      <c r="A165" s="16" t="s">
        <v>386</v>
      </c>
      <c r="B165" s="35" t="s">
        <v>387</v>
      </c>
      <c r="C165" s="16" t="s">
        <v>2</v>
      </c>
      <c r="D165" s="16" t="s">
        <v>50</v>
      </c>
      <c r="E165" s="17">
        <v>155.8</v>
      </c>
      <c r="F165" s="69" t="s">
        <v>90</v>
      </c>
      <c r="G165" s="35" t="s">
        <v>897</v>
      </c>
      <c r="H165" s="36">
        <v>10</v>
      </c>
      <c r="I165" s="17">
        <v>15.1126</v>
      </c>
      <c r="J165" s="17">
        <f t="shared" si="5"/>
        <v>15.1126</v>
      </c>
      <c r="K165" s="17">
        <f t="shared" si="6"/>
        <v>140.6874</v>
      </c>
      <c r="L165" s="72">
        <v>0.03</v>
      </c>
      <c r="M165" s="17">
        <f t="shared" si="7"/>
        <v>4.674</v>
      </c>
      <c r="N165" s="17" t="s">
        <v>92</v>
      </c>
      <c r="P165" s="79"/>
    </row>
    <row r="166" spans="1:16">
      <c r="A166" s="16" t="s">
        <v>388</v>
      </c>
      <c r="B166" s="35" t="s">
        <v>389</v>
      </c>
      <c r="C166" s="16" t="s">
        <v>2</v>
      </c>
      <c r="D166" s="16" t="s">
        <v>68</v>
      </c>
      <c r="E166" s="17">
        <v>37195.12</v>
      </c>
      <c r="F166" s="69" t="s">
        <v>90</v>
      </c>
      <c r="G166" s="35" t="s">
        <v>897</v>
      </c>
      <c r="H166" s="36">
        <v>10</v>
      </c>
      <c r="I166" s="17">
        <v>3607.92664</v>
      </c>
      <c r="J166" s="17">
        <f t="shared" si="5"/>
        <v>3607.92664</v>
      </c>
      <c r="K166" s="17">
        <f t="shared" si="6"/>
        <v>33587.19336</v>
      </c>
      <c r="L166" s="72">
        <v>0.03</v>
      </c>
      <c r="M166" s="17">
        <f t="shared" si="7"/>
        <v>1115.8536</v>
      </c>
      <c r="N166" s="17" t="s">
        <v>92</v>
      </c>
      <c r="P166" s="79"/>
    </row>
    <row r="167" spans="1:16">
      <c r="A167" s="16" t="s">
        <v>390</v>
      </c>
      <c r="B167" s="35" t="s">
        <v>391</v>
      </c>
      <c r="C167" s="16" t="s">
        <v>2</v>
      </c>
      <c r="D167" s="16" t="s">
        <v>24</v>
      </c>
      <c r="E167" s="17">
        <v>233700.04</v>
      </c>
      <c r="F167" s="69" t="s">
        <v>90</v>
      </c>
      <c r="G167" s="35" t="s">
        <v>897</v>
      </c>
      <c r="H167" s="36">
        <v>10</v>
      </c>
      <c r="I167" s="17">
        <v>22668.90388</v>
      </c>
      <c r="J167" s="17">
        <f t="shared" si="5"/>
        <v>22668.90388</v>
      </c>
      <c r="K167" s="17">
        <f t="shared" si="6"/>
        <v>211031.13612</v>
      </c>
      <c r="L167" s="72">
        <v>0.03</v>
      </c>
      <c r="M167" s="17">
        <f t="shared" si="7"/>
        <v>7011.0012</v>
      </c>
      <c r="N167" s="17" t="s">
        <v>92</v>
      </c>
      <c r="P167" s="79"/>
    </row>
    <row r="168" spans="1:16">
      <c r="A168" s="16" t="s">
        <v>392</v>
      </c>
      <c r="B168" s="35" t="s">
        <v>393</v>
      </c>
      <c r="C168" s="16" t="s">
        <v>2</v>
      </c>
      <c r="D168" s="16" t="s">
        <v>24</v>
      </c>
      <c r="E168" s="17">
        <v>279878.7</v>
      </c>
      <c r="F168" s="69" t="s">
        <v>90</v>
      </c>
      <c r="G168" s="35" t="s">
        <v>897</v>
      </c>
      <c r="H168" s="36">
        <v>10</v>
      </c>
      <c r="I168" s="17">
        <v>27148.2339</v>
      </c>
      <c r="J168" s="17">
        <f t="shared" si="5"/>
        <v>27148.2339</v>
      </c>
      <c r="K168" s="17">
        <f t="shared" si="6"/>
        <v>252730.4661</v>
      </c>
      <c r="L168" s="72">
        <v>0.03</v>
      </c>
      <c r="M168" s="17">
        <f t="shared" si="7"/>
        <v>8396.361</v>
      </c>
      <c r="N168" s="17" t="s">
        <v>92</v>
      </c>
      <c r="P168" s="79"/>
    </row>
    <row r="169" spans="1:16">
      <c r="A169" s="16" t="s">
        <v>394</v>
      </c>
      <c r="B169" s="35" t="s">
        <v>395</v>
      </c>
      <c r="C169" s="16" t="s">
        <v>2</v>
      </c>
      <c r="D169" s="16" t="s">
        <v>13</v>
      </c>
      <c r="E169" s="17">
        <v>69851.44</v>
      </c>
      <c r="F169" s="69" t="s">
        <v>90</v>
      </c>
      <c r="G169" s="35" t="s">
        <v>897</v>
      </c>
      <c r="H169" s="36">
        <v>10</v>
      </c>
      <c r="I169" s="17">
        <v>6775.58968</v>
      </c>
      <c r="J169" s="17">
        <f t="shared" ref="J169:J232" si="8">I169</f>
        <v>6775.58968</v>
      </c>
      <c r="K169" s="17">
        <f t="shared" si="6"/>
        <v>63075.85032</v>
      </c>
      <c r="L169" s="72">
        <v>0.03</v>
      </c>
      <c r="M169" s="17">
        <f t="shared" si="7"/>
        <v>2095.5432</v>
      </c>
      <c r="N169" s="17" t="s">
        <v>92</v>
      </c>
      <c r="P169" s="79"/>
    </row>
    <row r="170" spans="1:16">
      <c r="A170" s="16" t="s">
        <v>396</v>
      </c>
      <c r="B170" s="35" t="s">
        <v>397</v>
      </c>
      <c r="C170" s="16" t="s">
        <v>2</v>
      </c>
      <c r="D170" s="16" t="s">
        <v>42</v>
      </c>
      <c r="E170" s="17">
        <v>926229.48</v>
      </c>
      <c r="F170" s="69" t="s">
        <v>90</v>
      </c>
      <c r="G170" s="35" t="s">
        <v>897</v>
      </c>
      <c r="H170" s="36">
        <v>10</v>
      </c>
      <c r="I170" s="17">
        <v>89844.25956</v>
      </c>
      <c r="J170" s="17">
        <f t="shared" si="8"/>
        <v>89844.25956</v>
      </c>
      <c r="K170" s="17">
        <f t="shared" si="6"/>
        <v>836385.22044</v>
      </c>
      <c r="L170" s="72">
        <v>0.03</v>
      </c>
      <c r="M170" s="17">
        <f t="shared" si="7"/>
        <v>27786.8844</v>
      </c>
      <c r="N170" s="17" t="s">
        <v>92</v>
      </c>
      <c r="P170" s="79"/>
    </row>
    <row r="171" spans="1:16">
      <c r="A171" s="16" t="s">
        <v>398</v>
      </c>
      <c r="B171" s="35" t="s">
        <v>399</v>
      </c>
      <c r="C171" s="16" t="s">
        <v>2</v>
      </c>
      <c r="D171" s="16" t="s">
        <v>68</v>
      </c>
      <c r="E171" s="17">
        <v>55022.38</v>
      </c>
      <c r="F171" s="69" t="s">
        <v>90</v>
      </c>
      <c r="G171" s="35" t="s">
        <v>897</v>
      </c>
      <c r="H171" s="36">
        <v>10</v>
      </c>
      <c r="I171" s="17">
        <v>5337.17086</v>
      </c>
      <c r="J171" s="17">
        <f t="shared" si="8"/>
        <v>5337.17086</v>
      </c>
      <c r="K171" s="17">
        <f t="shared" si="6"/>
        <v>49685.20914</v>
      </c>
      <c r="L171" s="72">
        <v>0.03</v>
      </c>
      <c r="M171" s="17">
        <f t="shared" si="7"/>
        <v>1650.6714</v>
      </c>
      <c r="N171" s="17" t="s">
        <v>92</v>
      </c>
      <c r="P171" s="79"/>
    </row>
    <row r="172" spans="1:16">
      <c r="A172" s="16" t="s">
        <v>400</v>
      </c>
      <c r="B172" s="35" t="s">
        <v>401</v>
      </c>
      <c r="C172" s="16" t="s">
        <v>2</v>
      </c>
      <c r="D172" s="16" t="s">
        <v>68</v>
      </c>
      <c r="E172" s="17">
        <v>12112.58</v>
      </c>
      <c r="F172" s="69" t="s">
        <v>90</v>
      </c>
      <c r="G172" s="35" t="s">
        <v>897</v>
      </c>
      <c r="H172" s="36">
        <v>10</v>
      </c>
      <c r="I172" s="17">
        <v>1174.92026</v>
      </c>
      <c r="J172" s="17">
        <f t="shared" si="8"/>
        <v>1174.92026</v>
      </c>
      <c r="K172" s="17">
        <f t="shared" si="6"/>
        <v>10937.65974</v>
      </c>
      <c r="L172" s="72">
        <v>0.03</v>
      </c>
      <c r="M172" s="17">
        <f t="shared" si="7"/>
        <v>363.3774</v>
      </c>
      <c r="N172" s="17" t="s">
        <v>92</v>
      </c>
      <c r="P172" s="79"/>
    </row>
    <row r="173" spans="1:16">
      <c r="A173" s="16" t="s">
        <v>402</v>
      </c>
      <c r="B173" s="35" t="s">
        <v>291</v>
      </c>
      <c r="C173" s="16" t="s">
        <v>2</v>
      </c>
      <c r="D173" s="16" t="s">
        <v>50</v>
      </c>
      <c r="E173" s="17">
        <v>596.34</v>
      </c>
      <c r="F173" s="69" t="s">
        <v>90</v>
      </c>
      <c r="G173" s="35" t="s">
        <v>897</v>
      </c>
      <c r="H173" s="36">
        <v>10</v>
      </c>
      <c r="I173" s="17">
        <v>57.84498</v>
      </c>
      <c r="J173" s="17">
        <f t="shared" si="8"/>
        <v>57.84498</v>
      </c>
      <c r="K173" s="17">
        <f t="shared" si="6"/>
        <v>538.49502</v>
      </c>
      <c r="L173" s="72">
        <v>0.03</v>
      </c>
      <c r="M173" s="17">
        <f t="shared" si="7"/>
        <v>17.8902</v>
      </c>
      <c r="N173" s="17" t="s">
        <v>92</v>
      </c>
      <c r="P173" s="79"/>
    </row>
    <row r="174" spans="1:16">
      <c r="A174" s="16" t="s">
        <v>403</v>
      </c>
      <c r="B174" s="35" t="s">
        <v>404</v>
      </c>
      <c r="C174" s="16" t="s">
        <v>2</v>
      </c>
      <c r="D174" s="16" t="s">
        <v>50</v>
      </c>
      <c r="E174" s="17">
        <v>4012.1</v>
      </c>
      <c r="F174" s="69" t="s">
        <v>90</v>
      </c>
      <c r="G174" s="35" t="s">
        <v>897</v>
      </c>
      <c r="H174" s="36">
        <v>10</v>
      </c>
      <c r="I174" s="17">
        <v>389.1737</v>
      </c>
      <c r="J174" s="17">
        <f t="shared" si="8"/>
        <v>389.1737</v>
      </c>
      <c r="K174" s="17">
        <f t="shared" si="6"/>
        <v>3622.9263</v>
      </c>
      <c r="L174" s="72">
        <v>0.03</v>
      </c>
      <c r="M174" s="17">
        <f t="shared" si="7"/>
        <v>120.363</v>
      </c>
      <c r="N174" s="17" t="s">
        <v>92</v>
      </c>
      <c r="P174" s="79"/>
    </row>
    <row r="175" spans="1:16">
      <c r="A175" s="16" t="s">
        <v>405</v>
      </c>
      <c r="B175" s="35" t="s">
        <v>293</v>
      </c>
      <c r="C175" s="16" t="s">
        <v>2</v>
      </c>
      <c r="D175" s="16" t="s">
        <v>50</v>
      </c>
      <c r="E175" s="17">
        <v>592.46</v>
      </c>
      <c r="F175" s="69" t="s">
        <v>90</v>
      </c>
      <c r="G175" s="35" t="s">
        <v>897</v>
      </c>
      <c r="H175" s="36">
        <v>10</v>
      </c>
      <c r="I175" s="17">
        <v>57.46862</v>
      </c>
      <c r="J175" s="17">
        <f t="shared" si="8"/>
        <v>57.46862</v>
      </c>
      <c r="K175" s="17">
        <f t="shared" si="6"/>
        <v>534.99138</v>
      </c>
      <c r="L175" s="72">
        <v>0.03</v>
      </c>
      <c r="M175" s="17">
        <f t="shared" si="7"/>
        <v>17.7738</v>
      </c>
      <c r="N175" s="17" t="s">
        <v>92</v>
      </c>
      <c r="P175" s="79"/>
    </row>
    <row r="176" spans="1:16">
      <c r="A176" s="16" t="s">
        <v>406</v>
      </c>
      <c r="B176" s="35" t="s">
        <v>407</v>
      </c>
      <c r="C176" s="16" t="s">
        <v>2</v>
      </c>
      <c r="D176" s="16" t="s">
        <v>50</v>
      </c>
      <c r="E176" s="17">
        <v>133.1</v>
      </c>
      <c r="F176" s="69" t="s">
        <v>90</v>
      </c>
      <c r="G176" s="35" t="s">
        <v>897</v>
      </c>
      <c r="H176" s="36">
        <v>10</v>
      </c>
      <c r="I176" s="17">
        <v>12.9107</v>
      </c>
      <c r="J176" s="17">
        <f t="shared" si="8"/>
        <v>12.9107</v>
      </c>
      <c r="K176" s="17">
        <f t="shared" si="6"/>
        <v>120.1893</v>
      </c>
      <c r="L176" s="72">
        <v>0.03</v>
      </c>
      <c r="M176" s="17">
        <f t="shared" si="7"/>
        <v>3.993</v>
      </c>
      <c r="N176" s="17" t="s">
        <v>92</v>
      </c>
      <c r="P176" s="79"/>
    </row>
    <row r="177" spans="1:16">
      <c r="A177" s="16" t="s">
        <v>408</v>
      </c>
      <c r="B177" s="35" t="s">
        <v>409</v>
      </c>
      <c r="C177" s="16" t="s">
        <v>2</v>
      </c>
      <c r="D177" s="16" t="s">
        <v>50</v>
      </c>
      <c r="E177" s="17">
        <v>109.7</v>
      </c>
      <c r="F177" s="69" t="s">
        <v>90</v>
      </c>
      <c r="G177" s="35" t="s">
        <v>897</v>
      </c>
      <c r="H177" s="36">
        <v>10</v>
      </c>
      <c r="I177" s="17">
        <v>10.6409</v>
      </c>
      <c r="J177" s="17">
        <f t="shared" si="8"/>
        <v>10.6409</v>
      </c>
      <c r="K177" s="17">
        <f t="shared" si="6"/>
        <v>99.0591</v>
      </c>
      <c r="L177" s="72">
        <v>0.03</v>
      </c>
      <c r="M177" s="17">
        <f t="shared" si="7"/>
        <v>3.291</v>
      </c>
      <c r="N177" s="17" t="s">
        <v>92</v>
      </c>
      <c r="P177" s="79"/>
    </row>
    <row r="178" spans="1:16">
      <c r="A178" s="16" t="s">
        <v>410</v>
      </c>
      <c r="B178" s="35" t="s">
        <v>303</v>
      </c>
      <c r="C178" s="16" t="s">
        <v>2</v>
      </c>
      <c r="D178" s="16" t="s">
        <v>50</v>
      </c>
      <c r="E178" s="17">
        <v>5562.39</v>
      </c>
      <c r="F178" s="69" t="s">
        <v>90</v>
      </c>
      <c r="G178" s="35" t="s">
        <v>897</v>
      </c>
      <c r="H178" s="36">
        <v>10</v>
      </c>
      <c r="I178" s="17">
        <v>539.55183</v>
      </c>
      <c r="J178" s="17">
        <f t="shared" si="8"/>
        <v>539.55183</v>
      </c>
      <c r="K178" s="17">
        <f t="shared" si="6"/>
        <v>5022.83817</v>
      </c>
      <c r="L178" s="72">
        <v>0.03</v>
      </c>
      <c r="M178" s="17">
        <f t="shared" si="7"/>
        <v>166.8717</v>
      </c>
      <c r="N178" s="17" t="s">
        <v>92</v>
      </c>
      <c r="P178" s="79"/>
    </row>
    <row r="179" spans="1:16">
      <c r="A179" s="16" t="s">
        <v>411</v>
      </c>
      <c r="B179" s="35" t="s">
        <v>412</v>
      </c>
      <c r="C179" s="16" t="s">
        <v>2</v>
      </c>
      <c r="D179" s="16" t="s">
        <v>50</v>
      </c>
      <c r="E179" s="17">
        <v>1488.87</v>
      </c>
      <c r="F179" s="69" t="s">
        <v>90</v>
      </c>
      <c r="G179" s="35" t="s">
        <v>897</v>
      </c>
      <c r="H179" s="36">
        <v>10</v>
      </c>
      <c r="I179" s="17">
        <v>144.42039</v>
      </c>
      <c r="J179" s="17">
        <f t="shared" si="8"/>
        <v>144.42039</v>
      </c>
      <c r="K179" s="17">
        <f t="shared" si="6"/>
        <v>1344.44961</v>
      </c>
      <c r="L179" s="72">
        <v>0.03</v>
      </c>
      <c r="M179" s="17">
        <f t="shared" si="7"/>
        <v>44.6661</v>
      </c>
      <c r="N179" s="17" t="s">
        <v>92</v>
      </c>
      <c r="P179" s="79"/>
    </row>
    <row r="180" spans="1:16">
      <c r="A180" s="16" t="s">
        <v>413</v>
      </c>
      <c r="B180" s="35" t="s">
        <v>414</v>
      </c>
      <c r="C180" s="16" t="s">
        <v>2</v>
      </c>
      <c r="D180" s="16" t="s">
        <v>50</v>
      </c>
      <c r="E180" s="17">
        <v>2335.88</v>
      </c>
      <c r="F180" s="69" t="s">
        <v>90</v>
      </c>
      <c r="G180" s="35" t="s">
        <v>897</v>
      </c>
      <c r="H180" s="36">
        <v>10</v>
      </c>
      <c r="I180" s="17">
        <v>226.58036</v>
      </c>
      <c r="J180" s="17">
        <f t="shared" si="8"/>
        <v>226.58036</v>
      </c>
      <c r="K180" s="17">
        <f t="shared" si="6"/>
        <v>2109.29964</v>
      </c>
      <c r="L180" s="72">
        <v>0.03</v>
      </c>
      <c r="M180" s="17">
        <f t="shared" si="7"/>
        <v>70.0764</v>
      </c>
      <c r="N180" s="17" t="s">
        <v>92</v>
      </c>
      <c r="P180" s="79"/>
    </row>
    <row r="181" spans="1:16">
      <c r="A181" s="16" t="s">
        <v>415</v>
      </c>
      <c r="B181" s="35" t="s">
        <v>315</v>
      </c>
      <c r="C181" s="16" t="s">
        <v>2</v>
      </c>
      <c r="D181" s="16" t="s">
        <v>50</v>
      </c>
      <c r="E181" s="17">
        <v>5029.32</v>
      </c>
      <c r="F181" s="69" t="s">
        <v>90</v>
      </c>
      <c r="G181" s="35" t="s">
        <v>897</v>
      </c>
      <c r="H181" s="36">
        <v>10</v>
      </c>
      <c r="I181" s="17">
        <v>487.84404</v>
      </c>
      <c r="J181" s="17">
        <f t="shared" si="8"/>
        <v>487.84404</v>
      </c>
      <c r="K181" s="17">
        <f t="shared" si="6"/>
        <v>4541.47596</v>
      </c>
      <c r="L181" s="72">
        <v>0.03</v>
      </c>
      <c r="M181" s="17">
        <f t="shared" si="7"/>
        <v>150.8796</v>
      </c>
      <c r="N181" s="17" t="s">
        <v>92</v>
      </c>
      <c r="P181" s="79"/>
    </row>
    <row r="182" spans="1:16">
      <c r="A182" s="16" t="s">
        <v>416</v>
      </c>
      <c r="B182" s="35" t="s">
        <v>417</v>
      </c>
      <c r="C182" s="16" t="s">
        <v>2</v>
      </c>
      <c r="D182" s="16" t="s">
        <v>68</v>
      </c>
      <c r="E182" s="17">
        <v>2725.72</v>
      </c>
      <c r="F182" s="69" t="s">
        <v>90</v>
      </c>
      <c r="G182" s="35" t="s">
        <v>897</v>
      </c>
      <c r="H182" s="36">
        <v>10</v>
      </c>
      <c r="I182" s="17">
        <v>264.39484</v>
      </c>
      <c r="J182" s="17">
        <f t="shared" si="8"/>
        <v>264.39484</v>
      </c>
      <c r="K182" s="17">
        <f t="shared" si="6"/>
        <v>2461.32516</v>
      </c>
      <c r="L182" s="72">
        <v>0.03</v>
      </c>
      <c r="M182" s="17">
        <f t="shared" si="7"/>
        <v>81.7716</v>
      </c>
      <c r="N182" s="17" t="s">
        <v>92</v>
      </c>
      <c r="P182" s="79"/>
    </row>
    <row r="183" spans="1:16">
      <c r="A183" s="16" t="s">
        <v>418</v>
      </c>
      <c r="B183" s="35" t="s">
        <v>419</v>
      </c>
      <c r="C183" s="16" t="s">
        <v>2</v>
      </c>
      <c r="D183" s="16" t="s">
        <v>46</v>
      </c>
      <c r="E183" s="17">
        <v>752434.52</v>
      </c>
      <c r="F183" s="69" t="s">
        <v>90</v>
      </c>
      <c r="G183" s="35" t="s">
        <v>897</v>
      </c>
      <c r="H183" s="36">
        <v>10</v>
      </c>
      <c r="I183" s="17">
        <v>72986.14844</v>
      </c>
      <c r="J183" s="17">
        <f t="shared" si="8"/>
        <v>72986.14844</v>
      </c>
      <c r="K183" s="17">
        <f t="shared" si="6"/>
        <v>679448.37156</v>
      </c>
      <c r="L183" s="72">
        <v>0.03</v>
      </c>
      <c r="M183" s="17">
        <f t="shared" si="7"/>
        <v>22573.0356</v>
      </c>
      <c r="N183" s="17" t="s">
        <v>92</v>
      </c>
      <c r="P183" s="79"/>
    </row>
    <row r="184" spans="1:16">
      <c r="A184" s="16" t="s">
        <v>420</v>
      </c>
      <c r="B184" s="35" t="s">
        <v>421</v>
      </c>
      <c r="C184" s="16" t="s">
        <v>2</v>
      </c>
      <c r="D184" s="16" t="s">
        <v>13</v>
      </c>
      <c r="E184" s="17">
        <v>49538.55</v>
      </c>
      <c r="F184" s="69" t="s">
        <v>90</v>
      </c>
      <c r="G184" s="35" t="s">
        <v>897</v>
      </c>
      <c r="H184" s="36">
        <v>10</v>
      </c>
      <c r="I184" s="17">
        <v>4805.23935</v>
      </c>
      <c r="J184" s="17">
        <f t="shared" si="8"/>
        <v>4805.23935</v>
      </c>
      <c r="K184" s="17">
        <f t="shared" si="6"/>
        <v>44733.31065</v>
      </c>
      <c r="L184" s="72">
        <v>0.03</v>
      </c>
      <c r="M184" s="17">
        <f t="shared" si="7"/>
        <v>1486.1565</v>
      </c>
      <c r="N184" s="17" t="s">
        <v>92</v>
      </c>
      <c r="P184" s="79"/>
    </row>
    <row r="185" spans="1:16">
      <c r="A185" s="16" t="s">
        <v>422</v>
      </c>
      <c r="B185" s="35" t="s">
        <v>423</v>
      </c>
      <c r="C185" s="16" t="s">
        <v>2</v>
      </c>
      <c r="D185" s="16" t="s">
        <v>13</v>
      </c>
      <c r="E185" s="17">
        <v>16483.66</v>
      </c>
      <c r="F185" s="69" t="s">
        <v>90</v>
      </c>
      <c r="G185" s="35" t="s">
        <v>897</v>
      </c>
      <c r="H185" s="36">
        <v>10</v>
      </c>
      <c r="I185" s="17">
        <v>1598.91502</v>
      </c>
      <c r="J185" s="17">
        <f t="shared" si="8"/>
        <v>1598.91502</v>
      </c>
      <c r="K185" s="17">
        <f t="shared" si="6"/>
        <v>14884.74498</v>
      </c>
      <c r="L185" s="72">
        <v>0.03</v>
      </c>
      <c r="M185" s="17">
        <f t="shared" si="7"/>
        <v>494.5098</v>
      </c>
      <c r="N185" s="17" t="s">
        <v>92</v>
      </c>
      <c r="P185" s="79"/>
    </row>
    <row r="186" spans="1:16">
      <c r="A186" s="16" t="s">
        <v>424</v>
      </c>
      <c r="B186" s="35" t="s">
        <v>425</v>
      </c>
      <c r="C186" s="16" t="s">
        <v>2</v>
      </c>
      <c r="D186" s="16" t="s">
        <v>61</v>
      </c>
      <c r="E186" s="17">
        <v>19023.06</v>
      </c>
      <c r="F186" s="69" t="s">
        <v>90</v>
      </c>
      <c r="G186" s="35" t="s">
        <v>897</v>
      </c>
      <c r="H186" s="36">
        <v>10</v>
      </c>
      <c r="I186" s="17">
        <v>1845.23682</v>
      </c>
      <c r="J186" s="17">
        <f t="shared" si="8"/>
        <v>1845.23682</v>
      </c>
      <c r="K186" s="17">
        <f t="shared" si="6"/>
        <v>17177.82318</v>
      </c>
      <c r="L186" s="72">
        <v>0.03</v>
      </c>
      <c r="M186" s="17">
        <f t="shared" si="7"/>
        <v>570.6918</v>
      </c>
      <c r="N186" s="17" t="s">
        <v>92</v>
      </c>
      <c r="P186" s="79"/>
    </row>
    <row r="187" spans="1:16">
      <c r="A187" s="16" t="s">
        <v>426</v>
      </c>
      <c r="B187" s="35" t="s">
        <v>427</v>
      </c>
      <c r="C187" s="16" t="s">
        <v>2</v>
      </c>
      <c r="D187" s="16" t="s">
        <v>68</v>
      </c>
      <c r="E187" s="17">
        <v>8333.19</v>
      </c>
      <c r="F187" s="69" t="s">
        <v>90</v>
      </c>
      <c r="G187" s="35" t="s">
        <v>897</v>
      </c>
      <c r="H187" s="36">
        <v>10</v>
      </c>
      <c r="I187" s="17">
        <v>808.31943</v>
      </c>
      <c r="J187" s="17">
        <f t="shared" si="8"/>
        <v>808.31943</v>
      </c>
      <c r="K187" s="17">
        <f t="shared" si="6"/>
        <v>7524.87057</v>
      </c>
      <c r="L187" s="72">
        <v>0.03</v>
      </c>
      <c r="M187" s="17">
        <f t="shared" si="7"/>
        <v>249.9957</v>
      </c>
      <c r="N187" s="17" t="s">
        <v>92</v>
      </c>
      <c r="P187" s="79"/>
    </row>
    <row r="188" spans="1:16">
      <c r="A188" s="16" t="s">
        <v>428</v>
      </c>
      <c r="B188" s="35" t="s">
        <v>429</v>
      </c>
      <c r="C188" s="16" t="s">
        <v>2</v>
      </c>
      <c r="D188" s="16" t="s">
        <v>68</v>
      </c>
      <c r="E188" s="17">
        <v>2027.04</v>
      </c>
      <c r="F188" s="69" t="s">
        <v>90</v>
      </c>
      <c r="G188" s="35" t="s">
        <v>897</v>
      </c>
      <c r="H188" s="36">
        <v>10</v>
      </c>
      <c r="I188" s="17">
        <v>196.62288</v>
      </c>
      <c r="J188" s="17">
        <f t="shared" si="8"/>
        <v>196.62288</v>
      </c>
      <c r="K188" s="17">
        <f t="shared" si="6"/>
        <v>1830.41712</v>
      </c>
      <c r="L188" s="72">
        <v>0.03</v>
      </c>
      <c r="M188" s="17">
        <f t="shared" si="7"/>
        <v>60.8112</v>
      </c>
      <c r="N188" s="17" t="s">
        <v>92</v>
      </c>
      <c r="P188" s="79"/>
    </row>
    <row r="189" spans="1:16">
      <c r="A189" s="16" t="s">
        <v>430</v>
      </c>
      <c r="B189" s="35" t="s">
        <v>431</v>
      </c>
      <c r="C189" s="16" t="s">
        <v>2</v>
      </c>
      <c r="D189" s="16" t="s">
        <v>68</v>
      </c>
      <c r="E189" s="17">
        <v>8022.24</v>
      </c>
      <c r="F189" s="69" t="s">
        <v>90</v>
      </c>
      <c r="G189" s="35" t="s">
        <v>897</v>
      </c>
      <c r="H189" s="36">
        <v>10</v>
      </c>
      <c r="I189" s="17">
        <v>778.15728</v>
      </c>
      <c r="J189" s="17">
        <f t="shared" si="8"/>
        <v>778.15728</v>
      </c>
      <c r="K189" s="17">
        <f t="shared" si="6"/>
        <v>7244.08272</v>
      </c>
      <c r="L189" s="72">
        <v>0.03</v>
      </c>
      <c r="M189" s="17">
        <f t="shared" si="7"/>
        <v>240.6672</v>
      </c>
      <c r="N189" s="17" t="s">
        <v>92</v>
      </c>
      <c r="P189" s="79"/>
    </row>
    <row r="190" spans="1:16">
      <c r="A190" s="16" t="s">
        <v>432</v>
      </c>
      <c r="B190" s="35" t="s">
        <v>433</v>
      </c>
      <c r="C190" s="16" t="s">
        <v>2</v>
      </c>
      <c r="D190" s="16" t="s">
        <v>68</v>
      </c>
      <c r="E190" s="17">
        <v>2648.92</v>
      </c>
      <c r="F190" s="69" t="s">
        <v>90</v>
      </c>
      <c r="G190" s="35" t="s">
        <v>897</v>
      </c>
      <c r="H190" s="36">
        <v>10</v>
      </c>
      <c r="I190" s="17">
        <v>256.94524</v>
      </c>
      <c r="J190" s="17">
        <f t="shared" si="8"/>
        <v>256.94524</v>
      </c>
      <c r="K190" s="17">
        <f t="shared" si="6"/>
        <v>2391.97476</v>
      </c>
      <c r="L190" s="72">
        <v>0.03</v>
      </c>
      <c r="M190" s="17">
        <f t="shared" si="7"/>
        <v>79.4676</v>
      </c>
      <c r="N190" s="17" t="s">
        <v>92</v>
      </c>
      <c r="P190" s="79"/>
    </row>
    <row r="191" spans="1:16">
      <c r="A191" s="16" t="s">
        <v>434</v>
      </c>
      <c r="B191" s="35" t="s">
        <v>435</v>
      </c>
      <c r="C191" s="16" t="s">
        <v>2</v>
      </c>
      <c r="D191" s="16" t="s">
        <v>68</v>
      </c>
      <c r="E191" s="17">
        <v>8333.19</v>
      </c>
      <c r="F191" s="69" t="s">
        <v>90</v>
      </c>
      <c r="G191" s="35" t="s">
        <v>897</v>
      </c>
      <c r="H191" s="36">
        <v>10</v>
      </c>
      <c r="I191" s="17">
        <v>808.31943</v>
      </c>
      <c r="J191" s="17">
        <f t="shared" si="8"/>
        <v>808.31943</v>
      </c>
      <c r="K191" s="17">
        <f t="shared" si="6"/>
        <v>7524.87057</v>
      </c>
      <c r="L191" s="72">
        <v>0.03</v>
      </c>
      <c r="M191" s="17">
        <f t="shared" si="7"/>
        <v>249.9957</v>
      </c>
      <c r="N191" s="17" t="s">
        <v>92</v>
      </c>
      <c r="P191" s="79"/>
    </row>
    <row r="192" spans="1:16">
      <c r="A192" s="16" t="s">
        <v>436</v>
      </c>
      <c r="B192" s="35" t="s">
        <v>437</v>
      </c>
      <c r="C192" s="16" t="s">
        <v>2</v>
      </c>
      <c r="D192" s="16" t="s">
        <v>68</v>
      </c>
      <c r="E192" s="17">
        <v>2648.92</v>
      </c>
      <c r="F192" s="69" t="s">
        <v>90</v>
      </c>
      <c r="G192" s="35" t="s">
        <v>897</v>
      </c>
      <c r="H192" s="36">
        <v>10</v>
      </c>
      <c r="I192" s="17">
        <v>256.94524</v>
      </c>
      <c r="J192" s="17">
        <f t="shared" si="8"/>
        <v>256.94524</v>
      </c>
      <c r="K192" s="17">
        <f t="shared" si="6"/>
        <v>2391.97476</v>
      </c>
      <c r="L192" s="72">
        <v>0.03</v>
      </c>
      <c r="M192" s="17">
        <f t="shared" si="7"/>
        <v>79.4676</v>
      </c>
      <c r="N192" s="17" t="s">
        <v>92</v>
      </c>
      <c r="P192" s="79"/>
    </row>
    <row r="193" spans="1:16">
      <c r="A193" s="16" t="s">
        <v>438</v>
      </c>
      <c r="B193" s="35" t="s">
        <v>439</v>
      </c>
      <c r="C193" s="16" t="s">
        <v>2</v>
      </c>
      <c r="D193" s="16" t="s">
        <v>68</v>
      </c>
      <c r="E193" s="17">
        <v>32841.96</v>
      </c>
      <c r="F193" s="69" t="s">
        <v>90</v>
      </c>
      <c r="G193" s="35" t="s">
        <v>897</v>
      </c>
      <c r="H193" s="36">
        <v>10</v>
      </c>
      <c r="I193" s="17">
        <v>3185.67012</v>
      </c>
      <c r="J193" s="17">
        <f t="shared" si="8"/>
        <v>3185.67012</v>
      </c>
      <c r="K193" s="17">
        <f t="shared" si="6"/>
        <v>29656.28988</v>
      </c>
      <c r="L193" s="72">
        <v>0.03</v>
      </c>
      <c r="M193" s="17">
        <f t="shared" si="7"/>
        <v>985.2588</v>
      </c>
      <c r="N193" s="17" t="s">
        <v>92</v>
      </c>
      <c r="P193" s="79"/>
    </row>
    <row r="194" spans="1:16">
      <c r="A194" s="16" t="s">
        <v>440</v>
      </c>
      <c r="B194" s="35" t="s">
        <v>441</v>
      </c>
      <c r="C194" s="16" t="s">
        <v>2</v>
      </c>
      <c r="D194" s="16" t="s">
        <v>68</v>
      </c>
      <c r="E194" s="17">
        <v>13356.34</v>
      </c>
      <c r="F194" s="69" t="s">
        <v>90</v>
      </c>
      <c r="G194" s="35" t="s">
        <v>897</v>
      </c>
      <c r="H194" s="36">
        <v>10</v>
      </c>
      <c r="I194" s="17">
        <v>1295.56498</v>
      </c>
      <c r="J194" s="17">
        <f t="shared" si="8"/>
        <v>1295.56498</v>
      </c>
      <c r="K194" s="17">
        <f t="shared" si="6"/>
        <v>12060.77502</v>
      </c>
      <c r="L194" s="72">
        <v>0.03</v>
      </c>
      <c r="M194" s="17">
        <f t="shared" si="7"/>
        <v>400.6902</v>
      </c>
      <c r="N194" s="17" t="s">
        <v>92</v>
      </c>
      <c r="P194" s="79"/>
    </row>
    <row r="195" spans="1:16">
      <c r="A195" s="16" t="s">
        <v>442</v>
      </c>
      <c r="B195" s="35" t="s">
        <v>443</v>
      </c>
      <c r="C195" s="16" t="s">
        <v>2</v>
      </c>
      <c r="D195" s="16" t="s">
        <v>68</v>
      </c>
      <c r="E195" s="17">
        <v>10352.86</v>
      </c>
      <c r="F195" s="69" t="s">
        <v>90</v>
      </c>
      <c r="G195" s="35" t="s">
        <v>897</v>
      </c>
      <c r="H195" s="36">
        <v>10</v>
      </c>
      <c r="I195" s="17">
        <v>1004.22742</v>
      </c>
      <c r="J195" s="17">
        <f t="shared" si="8"/>
        <v>1004.22742</v>
      </c>
      <c r="K195" s="17">
        <f t="shared" si="6"/>
        <v>9348.63258</v>
      </c>
      <c r="L195" s="72">
        <v>0.03</v>
      </c>
      <c r="M195" s="17">
        <f t="shared" si="7"/>
        <v>310.5858</v>
      </c>
      <c r="N195" s="17" t="s">
        <v>92</v>
      </c>
      <c r="P195" s="79"/>
    </row>
    <row r="196" spans="1:16">
      <c r="A196" s="16" t="s">
        <v>444</v>
      </c>
      <c r="B196" s="35" t="s">
        <v>445</v>
      </c>
      <c r="C196" s="16" t="s">
        <v>2</v>
      </c>
      <c r="D196" s="16" t="s">
        <v>35</v>
      </c>
      <c r="E196" s="17">
        <v>11363.38</v>
      </c>
      <c r="F196" s="69" t="s">
        <v>90</v>
      </c>
      <c r="G196" s="35" t="s">
        <v>897</v>
      </c>
      <c r="H196" s="36">
        <v>10</v>
      </c>
      <c r="I196" s="17">
        <v>1102.24786</v>
      </c>
      <c r="J196" s="17">
        <f t="shared" si="8"/>
        <v>1102.24786</v>
      </c>
      <c r="K196" s="17">
        <f t="shared" ref="K196:K259" si="9">E196-J196</f>
        <v>10261.13214</v>
      </c>
      <c r="L196" s="72">
        <v>0.03</v>
      </c>
      <c r="M196" s="17">
        <f t="shared" ref="M196:M259" si="10">E196*L196</f>
        <v>340.9014</v>
      </c>
      <c r="N196" s="17" t="s">
        <v>92</v>
      </c>
      <c r="P196" s="79"/>
    </row>
    <row r="197" spans="1:16">
      <c r="A197" s="16" t="s">
        <v>446</v>
      </c>
      <c r="B197" s="35" t="s">
        <v>315</v>
      </c>
      <c r="C197" s="16" t="s">
        <v>2</v>
      </c>
      <c r="D197" s="16" t="s">
        <v>35</v>
      </c>
      <c r="E197" s="17">
        <v>1760.67</v>
      </c>
      <c r="F197" s="69" t="s">
        <v>90</v>
      </c>
      <c r="G197" s="35" t="s">
        <v>897</v>
      </c>
      <c r="H197" s="36">
        <v>10</v>
      </c>
      <c r="I197" s="17">
        <v>170.78499</v>
      </c>
      <c r="J197" s="17">
        <f t="shared" si="8"/>
        <v>170.78499</v>
      </c>
      <c r="K197" s="17">
        <f t="shared" si="9"/>
        <v>1589.88501</v>
      </c>
      <c r="L197" s="72">
        <v>0.03</v>
      </c>
      <c r="M197" s="17">
        <f t="shared" si="10"/>
        <v>52.8201</v>
      </c>
      <c r="N197" s="17" t="s">
        <v>92</v>
      </c>
      <c r="P197" s="79"/>
    </row>
    <row r="198" spans="1:16">
      <c r="A198" s="16" t="s">
        <v>447</v>
      </c>
      <c r="B198" s="35" t="s">
        <v>448</v>
      </c>
      <c r="C198" s="16" t="s">
        <v>2</v>
      </c>
      <c r="D198" s="16" t="s">
        <v>13</v>
      </c>
      <c r="E198" s="17">
        <v>249.52</v>
      </c>
      <c r="F198" s="69" t="s">
        <v>90</v>
      </c>
      <c r="G198" s="35" t="s">
        <v>897</v>
      </c>
      <c r="H198" s="36">
        <v>10</v>
      </c>
      <c r="I198" s="17">
        <v>24.20344</v>
      </c>
      <c r="J198" s="17">
        <f t="shared" si="8"/>
        <v>24.20344</v>
      </c>
      <c r="K198" s="17">
        <f t="shared" si="9"/>
        <v>225.31656</v>
      </c>
      <c r="L198" s="72">
        <v>0.03</v>
      </c>
      <c r="M198" s="17">
        <f t="shared" si="10"/>
        <v>7.4856</v>
      </c>
      <c r="N198" s="17" t="s">
        <v>92</v>
      </c>
      <c r="P198" s="79"/>
    </row>
    <row r="199" spans="1:16">
      <c r="A199" s="16" t="s">
        <v>449</v>
      </c>
      <c r="B199" s="35" t="s">
        <v>291</v>
      </c>
      <c r="C199" s="16" t="s">
        <v>2</v>
      </c>
      <c r="D199" s="16" t="s">
        <v>13</v>
      </c>
      <c r="E199" s="17">
        <v>2186.58</v>
      </c>
      <c r="F199" s="69" t="s">
        <v>90</v>
      </c>
      <c r="G199" s="35" t="s">
        <v>897</v>
      </c>
      <c r="H199" s="36">
        <v>10</v>
      </c>
      <c r="I199" s="17">
        <v>212.09826</v>
      </c>
      <c r="J199" s="17">
        <f t="shared" si="8"/>
        <v>212.09826</v>
      </c>
      <c r="K199" s="17">
        <f t="shared" si="9"/>
        <v>1974.48174</v>
      </c>
      <c r="L199" s="72">
        <v>0.03</v>
      </c>
      <c r="M199" s="17">
        <f t="shared" si="10"/>
        <v>65.5974</v>
      </c>
      <c r="N199" s="17" t="s">
        <v>92</v>
      </c>
      <c r="P199" s="79"/>
    </row>
    <row r="200" spans="1:16">
      <c r="A200" s="16" t="s">
        <v>450</v>
      </c>
      <c r="B200" s="35" t="s">
        <v>404</v>
      </c>
      <c r="C200" s="16" t="s">
        <v>2</v>
      </c>
      <c r="D200" s="16" t="s">
        <v>13</v>
      </c>
      <c r="E200" s="17">
        <v>2006.05</v>
      </c>
      <c r="F200" s="69" t="s">
        <v>90</v>
      </c>
      <c r="G200" s="35" t="s">
        <v>897</v>
      </c>
      <c r="H200" s="36">
        <v>10</v>
      </c>
      <c r="I200" s="17">
        <v>194.58685</v>
      </c>
      <c r="J200" s="17">
        <f t="shared" si="8"/>
        <v>194.58685</v>
      </c>
      <c r="K200" s="17">
        <f t="shared" si="9"/>
        <v>1811.46315</v>
      </c>
      <c r="L200" s="72">
        <v>0.03</v>
      </c>
      <c r="M200" s="17">
        <f t="shared" si="10"/>
        <v>60.1815</v>
      </c>
      <c r="N200" s="17" t="s">
        <v>92</v>
      </c>
      <c r="P200" s="79"/>
    </row>
    <row r="201" spans="1:16">
      <c r="A201" s="16" t="s">
        <v>451</v>
      </c>
      <c r="B201" s="35" t="s">
        <v>293</v>
      </c>
      <c r="C201" s="16" t="s">
        <v>2</v>
      </c>
      <c r="D201" s="16" t="s">
        <v>13</v>
      </c>
      <c r="E201" s="17">
        <v>2073.61</v>
      </c>
      <c r="F201" s="69" t="s">
        <v>90</v>
      </c>
      <c r="G201" s="35" t="s">
        <v>897</v>
      </c>
      <c r="H201" s="36">
        <v>10</v>
      </c>
      <c r="I201" s="17">
        <v>201.14017</v>
      </c>
      <c r="J201" s="17">
        <f t="shared" si="8"/>
        <v>201.14017</v>
      </c>
      <c r="K201" s="17">
        <f t="shared" si="9"/>
        <v>1872.46983</v>
      </c>
      <c r="L201" s="72">
        <v>0.03</v>
      </c>
      <c r="M201" s="17">
        <f t="shared" si="10"/>
        <v>62.2083</v>
      </c>
      <c r="N201" s="17" t="s">
        <v>92</v>
      </c>
      <c r="P201" s="79"/>
    </row>
    <row r="202" spans="1:16">
      <c r="A202" s="16" t="s">
        <v>452</v>
      </c>
      <c r="B202" s="35" t="s">
        <v>453</v>
      </c>
      <c r="C202" s="16" t="s">
        <v>2</v>
      </c>
      <c r="D202" s="16" t="s">
        <v>13</v>
      </c>
      <c r="E202" s="17">
        <v>2288.39</v>
      </c>
      <c r="F202" s="69" t="s">
        <v>90</v>
      </c>
      <c r="G202" s="35" t="s">
        <v>897</v>
      </c>
      <c r="H202" s="36">
        <v>10</v>
      </c>
      <c r="I202" s="17">
        <v>221.97383</v>
      </c>
      <c r="J202" s="17">
        <f t="shared" si="8"/>
        <v>221.97383</v>
      </c>
      <c r="K202" s="17">
        <f t="shared" si="9"/>
        <v>2066.41617</v>
      </c>
      <c r="L202" s="72">
        <v>0.03</v>
      </c>
      <c r="M202" s="17">
        <f t="shared" si="10"/>
        <v>68.6517</v>
      </c>
      <c r="N202" s="17" t="s">
        <v>92</v>
      </c>
      <c r="P202" s="79"/>
    </row>
    <row r="203" spans="1:16">
      <c r="A203" s="16" t="s">
        <v>454</v>
      </c>
      <c r="B203" s="35" t="s">
        <v>455</v>
      </c>
      <c r="C203" s="16" t="s">
        <v>2</v>
      </c>
      <c r="D203" s="16" t="s">
        <v>13</v>
      </c>
      <c r="E203" s="17">
        <v>1389.5</v>
      </c>
      <c r="F203" s="69" t="s">
        <v>90</v>
      </c>
      <c r="G203" s="35" t="s">
        <v>897</v>
      </c>
      <c r="H203" s="36">
        <v>10</v>
      </c>
      <c r="I203" s="17">
        <v>134.7815</v>
      </c>
      <c r="J203" s="17">
        <f t="shared" si="8"/>
        <v>134.7815</v>
      </c>
      <c r="K203" s="17">
        <f t="shared" si="9"/>
        <v>1254.7185</v>
      </c>
      <c r="L203" s="72">
        <v>0.03</v>
      </c>
      <c r="M203" s="17">
        <f t="shared" si="10"/>
        <v>41.685</v>
      </c>
      <c r="N203" s="17" t="s">
        <v>92</v>
      </c>
      <c r="P203" s="79"/>
    </row>
    <row r="204" spans="1:16">
      <c r="A204" s="16" t="s">
        <v>456</v>
      </c>
      <c r="B204" s="35" t="s">
        <v>457</v>
      </c>
      <c r="C204" s="16" t="s">
        <v>2</v>
      </c>
      <c r="D204" s="16" t="s">
        <v>13</v>
      </c>
      <c r="E204" s="17">
        <v>781.44</v>
      </c>
      <c r="F204" s="69" t="s">
        <v>90</v>
      </c>
      <c r="G204" s="35" t="s">
        <v>897</v>
      </c>
      <c r="H204" s="36">
        <v>10</v>
      </c>
      <c r="I204" s="17">
        <v>75.79968</v>
      </c>
      <c r="J204" s="17">
        <f t="shared" si="8"/>
        <v>75.79968</v>
      </c>
      <c r="K204" s="17">
        <f t="shared" si="9"/>
        <v>705.64032</v>
      </c>
      <c r="L204" s="72">
        <v>0.03</v>
      </c>
      <c r="M204" s="17">
        <f t="shared" si="10"/>
        <v>23.4432</v>
      </c>
      <c r="N204" s="17" t="s">
        <v>92</v>
      </c>
      <c r="P204" s="79"/>
    </row>
    <row r="205" spans="1:16">
      <c r="A205" s="16" t="s">
        <v>458</v>
      </c>
      <c r="B205" s="35" t="s">
        <v>459</v>
      </c>
      <c r="C205" s="16" t="s">
        <v>2</v>
      </c>
      <c r="D205" s="16" t="s">
        <v>13</v>
      </c>
      <c r="E205" s="17">
        <v>2294.76</v>
      </c>
      <c r="F205" s="69" t="s">
        <v>90</v>
      </c>
      <c r="G205" s="35" t="s">
        <v>897</v>
      </c>
      <c r="H205" s="36">
        <v>10</v>
      </c>
      <c r="I205" s="17">
        <v>222.59172</v>
      </c>
      <c r="J205" s="17">
        <f t="shared" si="8"/>
        <v>222.59172</v>
      </c>
      <c r="K205" s="17">
        <f t="shared" si="9"/>
        <v>2072.16828</v>
      </c>
      <c r="L205" s="72">
        <v>0.03</v>
      </c>
      <c r="M205" s="17">
        <f t="shared" si="10"/>
        <v>68.8428</v>
      </c>
      <c r="N205" s="17" t="s">
        <v>92</v>
      </c>
      <c r="P205" s="79"/>
    </row>
    <row r="206" spans="1:16">
      <c r="A206" s="16" t="s">
        <v>460</v>
      </c>
      <c r="B206" s="35" t="s">
        <v>461</v>
      </c>
      <c r="C206" s="16" t="s">
        <v>2</v>
      </c>
      <c r="D206" s="16" t="s">
        <v>13</v>
      </c>
      <c r="E206" s="17">
        <v>2665.8</v>
      </c>
      <c r="F206" s="69" t="s">
        <v>90</v>
      </c>
      <c r="G206" s="35" t="s">
        <v>897</v>
      </c>
      <c r="H206" s="36">
        <v>10</v>
      </c>
      <c r="I206" s="17">
        <v>258.5826</v>
      </c>
      <c r="J206" s="17">
        <f t="shared" si="8"/>
        <v>258.5826</v>
      </c>
      <c r="K206" s="17">
        <f t="shared" si="9"/>
        <v>2407.2174</v>
      </c>
      <c r="L206" s="72">
        <v>0.03</v>
      </c>
      <c r="M206" s="17">
        <f t="shared" si="10"/>
        <v>79.974</v>
      </c>
      <c r="N206" s="17" t="s">
        <v>92</v>
      </c>
      <c r="P206" s="79"/>
    </row>
    <row r="207" spans="1:16">
      <c r="A207" s="16" t="s">
        <v>462</v>
      </c>
      <c r="B207" s="35" t="s">
        <v>303</v>
      </c>
      <c r="C207" s="16" t="s">
        <v>2</v>
      </c>
      <c r="D207" s="16" t="s">
        <v>13</v>
      </c>
      <c r="E207" s="17">
        <v>7416.52</v>
      </c>
      <c r="F207" s="69" t="s">
        <v>90</v>
      </c>
      <c r="G207" s="35" t="s">
        <v>897</v>
      </c>
      <c r="H207" s="36">
        <v>10</v>
      </c>
      <c r="I207" s="17">
        <v>719.40244</v>
      </c>
      <c r="J207" s="17">
        <f t="shared" si="8"/>
        <v>719.40244</v>
      </c>
      <c r="K207" s="17">
        <f t="shared" si="9"/>
        <v>6697.11756</v>
      </c>
      <c r="L207" s="72">
        <v>0.03</v>
      </c>
      <c r="M207" s="17">
        <f t="shared" si="10"/>
        <v>222.4956</v>
      </c>
      <c r="N207" s="17" t="s">
        <v>92</v>
      </c>
      <c r="P207" s="79"/>
    </row>
    <row r="208" spans="1:16">
      <c r="A208" s="16" t="s">
        <v>463</v>
      </c>
      <c r="B208" s="35" t="s">
        <v>412</v>
      </c>
      <c r="C208" s="16" t="s">
        <v>2</v>
      </c>
      <c r="D208" s="16" t="s">
        <v>13</v>
      </c>
      <c r="E208" s="17">
        <v>2977.74</v>
      </c>
      <c r="F208" s="69" t="s">
        <v>90</v>
      </c>
      <c r="G208" s="35" t="s">
        <v>897</v>
      </c>
      <c r="H208" s="36">
        <v>10</v>
      </c>
      <c r="I208" s="17">
        <v>288.84078</v>
      </c>
      <c r="J208" s="17">
        <f t="shared" si="8"/>
        <v>288.84078</v>
      </c>
      <c r="K208" s="17">
        <f t="shared" si="9"/>
        <v>2688.89922</v>
      </c>
      <c r="L208" s="72">
        <v>0.03</v>
      </c>
      <c r="M208" s="17">
        <f t="shared" si="10"/>
        <v>89.3322</v>
      </c>
      <c r="N208" s="17" t="s">
        <v>92</v>
      </c>
      <c r="P208" s="79"/>
    </row>
    <row r="209" spans="1:16">
      <c r="A209" s="16" t="s">
        <v>464</v>
      </c>
      <c r="B209" s="35" t="s">
        <v>414</v>
      </c>
      <c r="C209" s="16" t="s">
        <v>2</v>
      </c>
      <c r="D209" s="16" t="s">
        <v>13</v>
      </c>
      <c r="E209" s="17">
        <v>2335.88</v>
      </c>
      <c r="F209" s="69" t="s">
        <v>90</v>
      </c>
      <c r="G209" s="35" t="s">
        <v>897</v>
      </c>
      <c r="H209" s="36">
        <v>10</v>
      </c>
      <c r="I209" s="17">
        <v>226.58036</v>
      </c>
      <c r="J209" s="17">
        <f t="shared" si="8"/>
        <v>226.58036</v>
      </c>
      <c r="K209" s="17">
        <f t="shared" si="9"/>
        <v>2109.29964</v>
      </c>
      <c r="L209" s="72">
        <v>0.03</v>
      </c>
      <c r="M209" s="17">
        <f t="shared" si="10"/>
        <v>70.0764</v>
      </c>
      <c r="N209" s="17" t="s">
        <v>92</v>
      </c>
      <c r="P209" s="79"/>
    </row>
    <row r="210" spans="1:16">
      <c r="A210" s="16" t="s">
        <v>465</v>
      </c>
      <c r="B210" s="35" t="s">
        <v>466</v>
      </c>
      <c r="C210" s="16" t="s">
        <v>2</v>
      </c>
      <c r="D210" s="16" t="s">
        <v>13</v>
      </c>
      <c r="E210" s="17">
        <v>5314.92</v>
      </c>
      <c r="F210" s="69" t="s">
        <v>90</v>
      </c>
      <c r="G210" s="35" t="s">
        <v>897</v>
      </c>
      <c r="H210" s="36">
        <v>10</v>
      </c>
      <c r="I210" s="17">
        <v>515.54724</v>
      </c>
      <c r="J210" s="17">
        <f t="shared" si="8"/>
        <v>515.54724</v>
      </c>
      <c r="K210" s="17">
        <f t="shared" si="9"/>
        <v>4799.37276</v>
      </c>
      <c r="L210" s="72">
        <v>0.03</v>
      </c>
      <c r="M210" s="17">
        <f t="shared" si="10"/>
        <v>159.4476</v>
      </c>
      <c r="N210" s="17" t="s">
        <v>92</v>
      </c>
      <c r="P210" s="79"/>
    </row>
    <row r="211" spans="1:16">
      <c r="A211" s="16" t="s">
        <v>467</v>
      </c>
      <c r="B211" s="35" t="s">
        <v>468</v>
      </c>
      <c r="C211" s="16" t="s">
        <v>2</v>
      </c>
      <c r="D211" s="16" t="s">
        <v>13</v>
      </c>
      <c r="E211" s="17">
        <v>2258.8</v>
      </c>
      <c r="F211" s="69" t="s">
        <v>90</v>
      </c>
      <c r="G211" s="35" t="s">
        <v>897</v>
      </c>
      <c r="H211" s="36">
        <v>10</v>
      </c>
      <c r="I211" s="17">
        <v>219.1036</v>
      </c>
      <c r="J211" s="17">
        <f t="shared" si="8"/>
        <v>219.1036</v>
      </c>
      <c r="K211" s="17">
        <f t="shared" si="9"/>
        <v>2039.6964</v>
      </c>
      <c r="L211" s="72">
        <v>0.03</v>
      </c>
      <c r="M211" s="17">
        <f t="shared" si="10"/>
        <v>67.764</v>
      </c>
      <c r="N211" s="17" t="s">
        <v>92</v>
      </c>
      <c r="P211" s="79"/>
    </row>
    <row r="212" spans="1:16">
      <c r="A212" s="16" t="s">
        <v>469</v>
      </c>
      <c r="B212" s="35" t="s">
        <v>240</v>
      </c>
      <c r="C212" s="16" t="s">
        <v>2</v>
      </c>
      <c r="D212" s="16" t="s">
        <v>13</v>
      </c>
      <c r="E212" s="17">
        <v>2097.16</v>
      </c>
      <c r="F212" s="69" t="s">
        <v>90</v>
      </c>
      <c r="G212" s="35" t="s">
        <v>897</v>
      </c>
      <c r="H212" s="36">
        <v>10</v>
      </c>
      <c r="I212" s="17">
        <v>203.42452</v>
      </c>
      <c r="J212" s="17">
        <f t="shared" si="8"/>
        <v>203.42452</v>
      </c>
      <c r="K212" s="17">
        <f t="shared" si="9"/>
        <v>1893.73548</v>
      </c>
      <c r="L212" s="72">
        <v>0.03</v>
      </c>
      <c r="M212" s="17">
        <f t="shared" si="10"/>
        <v>62.9148</v>
      </c>
      <c r="N212" s="17" t="s">
        <v>92</v>
      </c>
      <c r="P212" s="79"/>
    </row>
    <row r="213" spans="1:16">
      <c r="A213" s="16" t="s">
        <v>470</v>
      </c>
      <c r="B213" s="35" t="s">
        <v>471</v>
      </c>
      <c r="C213" s="16" t="s">
        <v>2</v>
      </c>
      <c r="D213" s="16" t="s">
        <v>13</v>
      </c>
      <c r="E213" s="17">
        <v>2970.56</v>
      </c>
      <c r="F213" s="69" t="s">
        <v>90</v>
      </c>
      <c r="G213" s="35" t="s">
        <v>897</v>
      </c>
      <c r="H213" s="36">
        <v>10</v>
      </c>
      <c r="I213" s="17">
        <v>288.14432</v>
      </c>
      <c r="J213" s="17">
        <f t="shared" si="8"/>
        <v>288.14432</v>
      </c>
      <c r="K213" s="17">
        <f t="shared" si="9"/>
        <v>2682.41568</v>
      </c>
      <c r="L213" s="72">
        <v>0.03</v>
      </c>
      <c r="M213" s="17">
        <f t="shared" si="10"/>
        <v>89.1168</v>
      </c>
      <c r="N213" s="17" t="s">
        <v>92</v>
      </c>
      <c r="P213" s="79"/>
    </row>
    <row r="214" spans="1:16">
      <c r="A214" s="16" t="s">
        <v>472</v>
      </c>
      <c r="B214" s="35" t="s">
        <v>473</v>
      </c>
      <c r="C214" s="16" t="s">
        <v>2</v>
      </c>
      <c r="D214" s="16" t="s">
        <v>13</v>
      </c>
      <c r="E214" s="17">
        <v>1594.08</v>
      </c>
      <c r="F214" s="69" t="s">
        <v>90</v>
      </c>
      <c r="G214" s="35" t="s">
        <v>897</v>
      </c>
      <c r="H214" s="36">
        <v>10</v>
      </c>
      <c r="I214" s="17">
        <v>154.62576</v>
      </c>
      <c r="J214" s="17">
        <f t="shared" si="8"/>
        <v>154.62576</v>
      </c>
      <c r="K214" s="17">
        <f t="shared" si="9"/>
        <v>1439.45424</v>
      </c>
      <c r="L214" s="72">
        <v>0.03</v>
      </c>
      <c r="M214" s="17">
        <f t="shared" si="10"/>
        <v>47.8224</v>
      </c>
      <c r="N214" s="17" t="s">
        <v>92</v>
      </c>
      <c r="P214" s="79"/>
    </row>
    <row r="215" spans="1:16">
      <c r="A215" s="16" t="s">
        <v>474</v>
      </c>
      <c r="B215" s="35" t="s">
        <v>475</v>
      </c>
      <c r="C215" s="16" t="s">
        <v>2</v>
      </c>
      <c r="D215" s="16" t="s">
        <v>13</v>
      </c>
      <c r="E215" s="17">
        <v>1662.71</v>
      </c>
      <c r="F215" s="69" t="s">
        <v>90</v>
      </c>
      <c r="G215" s="35" t="s">
        <v>897</v>
      </c>
      <c r="H215" s="36">
        <v>10</v>
      </c>
      <c r="I215" s="17">
        <v>161.28287</v>
      </c>
      <c r="J215" s="17">
        <f t="shared" si="8"/>
        <v>161.28287</v>
      </c>
      <c r="K215" s="17">
        <f t="shared" si="9"/>
        <v>1501.42713</v>
      </c>
      <c r="L215" s="72">
        <v>0.03</v>
      </c>
      <c r="M215" s="17">
        <f t="shared" si="10"/>
        <v>49.8813</v>
      </c>
      <c r="N215" s="17" t="s">
        <v>92</v>
      </c>
      <c r="P215" s="79"/>
    </row>
    <row r="216" spans="1:16">
      <c r="A216" s="16" t="s">
        <v>476</v>
      </c>
      <c r="B216" s="35" t="s">
        <v>477</v>
      </c>
      <c r="C216" s="16" t="s">
        <v>2</v>
      </c>
      <c r="D216" s="16" t="s">
        <v>13</v>
      </c>
      <c r="E216" s="17">
        <v>771.33</v>
      </c>
      <c r="F216" s="69" t="s">
        <v>90</v>
      </c>
      <c r="G216" s="35" t="s">
        <v>897</v>
      </c>
      <c r="H216" s="36">
        <v>10</v>
      </c>
      <c r="I216" s="17">
        <v>74.81901</v>
      </c>
      <c r="J216" s="17">
        <f t="shared" si="8"/>
        <v>74.81901</v>
      </c>
      <c r="K216" s="17">
        <f t="shared" si="9"/>
        <v>696.51099</v>
      </c>
      <c r="L216" s="72">
        <v>0.03</v>
      </c>
      <c r="M216" s="17">
        <f t="shared" si="10"/>
        <v>23.1399</v>
      </c>
      <c r="N216" s="17" t="s">
        <v>92</v>
      </c>
      <c r="P216" s="79"/>
    </row>
    <row r="217" spans="1:16">
      <c r="A217" s="16" t="s">
        <v>478</v>
      </c>
      <c r="B217" s="35" t="s">
        <v>479</v>
      </c>
      <c r="C217" s="16" t="s">
        <v>2</v>
      </c>
      <c r="D217" s="16" t="s">
        <v>13</v>
      </c>
      <c r="E217" s="17">
        <v>293.42</v>
      </c>
      <c r="F217" s="69" t="s">
        <v>90</v>
      </c>
      <c r="G217" s="35" t="s">
        <v>897</v>
      </c>
      <c r="H217" s="36">
        <v>10</v>
      </c>
      <c r="I217" s="17">
        <v>28.46174</v>
      </c>
      <c r="J217" s="17">
        <f t="shared" si="8"/>
        <v>28.46174</v>
      </c>
      <c r="K217" s="17">
        <f t="shared" si="9"/>
        <v>264.95826</v>
      </c>
      <c r="L217" s="72">
        <v>0.03</v>
      </c>
      <c r="M217" s="17">
        <f t="shared" si="10"/>
        <v>8.8026</v>
      </c>
      <c r="N217" s="17" t="s">
        <v>92</v>
      </c>
      <c r="P217" s="79"/>
    </row>
    <row r="218" spans="1:16">
      <c r="A218" s="16" t="s">
        <v>480</v>
      </c>
      <c r="B218" s="35" t="s">
        <v>481</v>
      </c>
      <c r="C218" s="16" t="s">
        <v>2</v>
      </c>
      <c r="D218" s="16" t="s">
        <v>13</v>
      </c>
      <c r="E218" s="17">
        <v>87.78</v>
      </c>
      <c r="F218" s="69" t="s">
        <v>90</v>
      </c>
      <c r="G218" s="35" t="s">
        <v>897</v>
      </c>
      <c r="H218" s="36">
        <v>10</v>
      </c>
      <c r="I218" s="17">
        <v>8.51466</v>
      </c>
      <c r="J218" s="17">
        <f t="shared" si="8"/>
        <v>8.51466</v>
      </c>
      <c r="K218" s="17">
        <f t="shared" si="9"/>
        <v>79.26534</v>
      </c>
      <c r="L218" s="72">
        <v>0.03</v>
      </c>
      <c r="M218" s="17">
        <f t="shared" si="10"/>
        <v>2.6334</v>
      </c>
      <c r="N218" s="17" t="s">
        <v>92</v>
      </c>
      <c r="P218" s="79"/>
    </row>
    <row r="219" spans="1:16">
      <c r="A219" s="16" t="s">
        <v>482</v>
      </c>
      <c r="B219" s="35" t="s">
        <v>352</v>
      </c>
      <c r="C219" s="16" t="s">
        <v>2</v>
      </c>
      <c r="D219" s="16" t="s">
        <v>13</v>
      </c>
      <c r="E219" s="17">
        <v>3408.88</v>
      </c>
      <c r="F219" s="69" t="s">
        <v>90</v>
      </c>
      <c r="G219" s="35" t="s">
        <v>897</v>
      </c>
      <c r="H219" s="36">
        <v>10</v>
      </c>
      <c r="I219" s="17">
        <v>330.66136</v>
      </c>
      <c r="J219" s="17">
        <f t="shared" si="8"/>
        <v>330.66136</v>
      </c>
      <c r="K219" s="17">
        <f t="shared" si="9"/>
        <v>3078.21864</v>
      </c>
      <c r="L219" s="72">
        <v>0.03</v>
      </c>
      <c r="M219" s="17">
        <f t="shared" si="10"/>
        <v>102.2664</v>
      </c>
      <c r="N219" s="17" t="s">
        <v>92</v>
      </c>
      <c r="P219" s="79"/>
    </row>
    <row r="220" spans="1:16">
      <c r="A220" s="16" t="s">
        <v>483</v>
      </c>
      <c r="B220" s="35" t="s">
        <v>484</v>
      </c>
      <c r="C220" s="16" t="s">
        <v>2</v>
      </c>
      <c r="D220" s="16" t="s">
        <v>13</v>
      </c>
      <c r="E220" s="17">
        <v>1310.62</v>
      </c>
      <c r="F220" s="69" t="s">
        <v>90</v>
      </c>
      <c r="G220" s="35" t="s">
        <v>897</v>
      </c>
      <c r="H220" s="36">
        <v>10</v>
      </c>
      <c r="I220" s="17">
        <v>127.13014</v>
      </c>
      <c r="J220" s="17">
        <f t="shared" si="8"/>
        <v>127.13014</v>
      </c>
      <c r="K220" s="17">
        <f t="shared" si="9"/>
        <v>1183.48986</v>
      </c>
      <c r="L220" s="72">
        <v>0.03</v>
      </c>
      <c r="M220" s="17">
        <f t="shared" si="10"/>
        <v>39.3186</v>
      </c>
      <c r="N220" s="17" t="s">
        <v>92</v>
      </c>
      <c r="P220" s="79"/>
    </row>
    <row r="221" spans="1:16">
      <c r="A221" s="16" t="s">
        <v>485</v>
      </c>
      <c r="B221" s="35" t="s">
        <v>486</v>
      </c>
      <c r="C221" s="16" t="s">
        <v>2</v>
      </c>
      <c r="D221" s="16" t="s">
        <v>13</v>
      </c>
      <c r="E221" s="17">
        <v>1695.91</v>
      </c>
      <c r="F221" s="69" t="s">
        <v>90</v>
      </c>
      <c r="G221" s="35" t="s">
        <v>897</v>
      </c>
      <c r="H221" s="36">
        <v>10</v>
      </c>
      <c r="I221" s="17">
        <v>164.50327</v>
      </c>
      <c r="J221" s="17">
        <f t="shared" si="8"/>
        <v>164.50327</v>
      </c>
      <c r="K221" s="17">
        <f t="shared" si="9"/>
        <v>1531.40673</v>
      </c>
      <c r="L221" s="72">
        <v>0.03</v>
      </c>
      <c r="M221" s="17">
        <f t="shared" si="10"/>
        <v>50.8773</v>
      </c>
      <c r="N221" s="17" t="s">
        <v>92</v>
      </c>
      <c r="P221" s="79"/>
    </row>
    <row r="222" spans="1:16">
      <c r="A222" s="16" t="s">
        <v>487</v>
      </c>
      <c r="B222" s="35" t="s">
        <v>488</v>
      </c>
      <c r="C222" s="16" t="s">
        <v>2</v>
      </c>
      <c r="D222" s="16" t="s">
        <v>13</v>
      </c>
      <c r="E222" s="17">
        <v>1448.64</v>
      </c>
      <c r="F222" s="69" t="s">
        <v>90</v>
      </c>
      <c r="G222" s="35" t="s">
        <v>897</v>
      </c>
      <c r="H222" s="36">
        <v>10</v>
      </c>
      <c r="I222" s="17">
        <v>140.51808</v>
      </c>
      <c r="J222" s="17">
        <f t="shared" si="8"/>
        <v>140.51808</v>
      </c>
      <c r="K222" s="17">
        <f t="shared" si="9"/>
        <v>1308.12192</v>
      </c>
      <c r="L222" s="72">
        <v>0.03</v>
      </c>
      <c r="M222" s="17">
        <f t="shared" si="10"/>
        <v>43.4592</v>
      </c>
      <c r="N222" s="17" t="s">
        <v>92</v>
      </c>
      <c r="P222" s="79"/>
    </row>
    <row r="223" spans="1:16">
      <c r="A223" s="16" t="s">
        <v>489</v>
      </c>
      <c r="B223" s="35" t="s">
        <v>490</v>
      </c>
      <c r="C223" s="16" t="s">
        <v>2</v>
      </c>
      <c r="D223" s="16" t="s">
        <v>13</v>
      </c>
      <c r="E223" s="17">
        <v>2110.98</v>
      </c>
      <c r="F223" s="69" t="s">
        <v>90</v>
      </c>
      <c r="G223" s="35" t="s">
        <v>897</v>
      </c>
      <c r="H223" s="36">
        <v>10</v>
      </c>
      <c r="I223" s="17">
        <v>204.76506</v>
      </c>
      <c r="J223" s="17">
        <f t="shared" si="8"/>
        <v>204.76506</v>
      </c>
      <c r="K223" s="17">
        <f t="shared" si="9"/>
        <v>1906.21494</v>
      </c>
      <c r="L223" s="72">
        <v>0.03</v>
      </c>
      <c r="M223" s="17">
        <f t="shared" si="10"/>
        <v>63.3294</v>
      </c>
      <c r="N223" s="17" t="s">
        <v>92</v>
      </c>
      <c r="P223" s="79"/>
    </row>
    <row r="224" spans="1:16">
      <c r="A224" s="16" t="s">
        <v>491</v>
      </c>
      <c r="B224" s="35" t="s">
        <v>492</v>
      </c>
      <c r="C224" s="16" t="s">
        <v>2</v>
      </c>
      <c r="D224" s="16" t="s">
        <v>13</v>
      </c>
      <c r="E224" s="17">
        <v>1298.6</v>
      </c>
      <c r="F224" s="69" t="s">
        <v>90</v>
      </c>
      <c r="G224" s="35" t="s">
        <v>897</v>
      </c>
      <c r="H224" s="36">
        <v>10</v>
      </c>
      <c r="I224" s="17">
        <v>125.9642</v>
      </c>
      <c r="J224" s="17">
        <f t="shared" si="8"/>
        <v>125.9642</v>
      </c>
      <c r="K224" s="17">
        <f t="shared" si="9"/>
        <v>1172.6358</v>
      </c>
      <c r="L224" s="72">
        <v>0.03</v>
      </c>
      <c r="M224" s="17">
        <f t="shared" si="10"/>
        <v>38.958</v>
      </c>
      <c r="N224" s="17" t="s">
        <v>92</v>
      </c>
      <c r="P224" s="79"/>
    </row>
    <row r="225" spans="1:16">
      <c r="A225" s="16" t="s">
        <v>493</v>
      </c>
      <c r="B225" s="35" t="s">
        <v>494</v>
      </c>
      <c r="C225" s="16" t="s">
        <v>2</v>
      </c>
      <c r="D225" s="16" t="s">
        <v>13</v>
      </c>
      <c r="E225" s="17">
        <v>1138.92</v>
      </c>
      <c r="F225" s="69" t="s">
        <v>90</v>
      </c>
      <c r="G225" s="35" t="s">
        <v>897</v>
      </c>
      <c r="H225" s="36">
        <v>10</v>
      </c>
      <c r="I225" s="17">
        <v>110.47524</v>
      </c>
      <c r="J225" s="17">
        <f t="shared" si="8"/>
        <v>110.47524</v>
      </c>
      <c r="K225" s="17">
        <f t="shared" si="9"/>
        <v>1028.44476</v>
      </c>
      <c r="L225" s="72">
        <v>0.03</v>
      </c>
      <c r="M225" s="17">
        <f t="shared" si="10"/>
        <v>34.1676</v>
      </c>
      <c r="N225" s="17" t="s">
        <v>92</v>
      </c>
      <c r="P225" s="79"/>
    </row>
    <row r="226" spans="1:16">
      <c r="A226" s="16" t="s">
        <v>495</v>
      </c>
      <c r="B226" s="35" t="s">
        <v>496</v>
      </c>
      <c r="C226" s="16" t="s">
        <v>2</v>
      </c>
      <c r="D226" s="16" t="s">
        <v>13</v>
      </c>
      <c r="E226" s="17">
        <v>1014.54</v>
      </c>
      <c r="F226" s="69" t="s">
        <v>90</v>
      </c>
      <c r="G226" s="35" t="s">
        <v>897</v>
      </c>
      <c r="H226" s="36">
        <v>10</v>
      </c>
      <c r="I226" s="17">
        <v>98.41038</v>
      </c>
      <c r="J226" s="17">
        <f t="shared" si="8"/>
        <v>98.41038</v>
      </c>
      <c r="K226" s="17">
        <f t="shared" si="9"/>
        <v>916.12962</v>
      </c>
      <c r="L226" s="72">
        <v>0.03</v>
      </c>
      <c r="M226" s="17">
        <f t="shared" si="10"/>
        <v>30.4362</v>
      </c>
      <c r="N226" s="17" t="s">
        <v>92</v>
      </c>
      <c r="P226" s="79"/>
    </row>
    <row r="227" spans="1:16">
      <c r="A227" s="16" t="s">
        <v>497</v>
      </c>
      <c r="B227" s="35" t="s">
        <v>498</v>
      </c>
      <c r="C227" s="16" t="s">
        <v>2</v>
      </c>
      <c r="D227" s="16" t="s">
        <v>13</v>
      </c>
      <c r="E227" s="17">
        <v>338.18</v>
      </c>
      <c r="F227" s="69" t="s">
        <v>90</v>
      </c>
      <c r="G227" s="35" t="s">
        <v>897</v>
      </c>
      <c r="H227" s="36">
        <v>10</v>
      </c>
      <c r="I227" s="17">
        <v>32.80346</v>
      </c>
      <c r="J227" s="17">
        <f t="shared" si="8"/>
        <v>32.80346</v>
      </c>
      <c r="K227" s="17">
        <f t="shared" si="9"/>
        <v>305.37654</v>
      </c>
      <c r="L227" s="72">
        <v>0.03</v>
      </c>
      <c r="M227" s="17">
        <f t="shared" si="10"/>
        <v>10.1454</v>
      </c>
      <c r="N227" s="17" t="s">
        <v>92</v>
      </c>
      <c r="P227" s="79"/>
    </row>
    <row r="228" spans="1:16">
      <c r="A228" s="16" t="s">
        <v>499</v>
      </c>
      <c r="B228" s="35" t="s">
        <v>500</v>
      </c>
      <c r="C228" s="16" t="s">
        <v>2</v>
      </c>
      <c r="D228" s="16" t="s">
        <v>13</v>
      </c>
      <c r="E228" s="17">
        <v>244.89</v>
      </c>
      <c r="F228" s="69" t="s">
        <v>90</v>
      </c>
      <c r="G228" s="35" t="s">
        <v>897</v>
      </c>
      <c r="H228" s="36">
        <v>10</v>
      </c>
      <c r="I228" s="17">
        <v>23.75433</v>
      </c>
      <c r="J228" s="17">
        <f t="shared" si="8"/>
        <v>23.75433</v>
      </c>
      <c r="K228" s="17">
        <f t="shared" si="9"/>
        <v>221.13567</v>
      </c>
      <c r="L228" s="72">
        <v>0.03</v>
      </c>
      <c r="M228" s="17">
        <f t="shared" si="10"/>
        <v>7.3467</v>
      </c>
      <c r="N228" s="17" t="s">
        <v>92</v>
      </c>
      <c r="P228" s="79"/>
    </row>
    <row r="229" spans="1:16">
      <c r="A229" s="16" t="s">
        <v>501</v>
      </c>
      <c r="B229" s="35" t="s">
        <v>502</v>
      </c>
      <c r="C229" s="16" t="s">
        <v>2</v>
      </c>
      <c r="D229" s="16" t="s">
        <v>13</v>
      </c>
      <c r="E229" s="17">
        <v>1074.8</v>
      </c>
      <c r="F229" s="69" t="s">
        <v>90</v>
      </c>
      <c r="G229" s="35" t="s">
        <v>897</v>
      </c>
      <c r="H229" s="36">
        <v>10</v>
      </c>
      <c r="I229" s="17">
        <v>104.2556</v>
      </c>
      <c r="J229" s="17">
        <f t="shared" si="8"/>
        <v>104.2556</v>
      </c>
      <c r="K229" s="17">
        <f t="shared" si="9"/>
        <v>970.5444</v>
      </c>
      <c r="L229" s="72">
        <v>0.03</v>
      </c>
      <c r="M229" s="17">
        <f t="shared" si="10"/>
        <v>32.244</v>
      </c>
      <c r="N229" s="17" t="s">
        <v>92</v>
      </c>
      <c r="P229" s="79"/>
    </row>
    <row r="230" spans="1:16">
      <c r="A230" s="16" t="s">
        <v>503</v>
      </c>
      <c r="B230" s="35" t="s">
        <v>504</v>
      </c>
      <c r="C230" s="16" t="s">
        <v>2</v>
      </c>
      <c r="D230" s="16" t="s">
        <v>13</v>
      </c>
      <c r="E230" s="17">
        <v>268.7</v>
      </c>
      <c r="F230" s="69" t="s">
        <v>90</v>
      </c>
      <c r="G230" s="35" t="s">
        <v>897</v>
      </c>
      <c r="H230" s="36">
        <v>10</v>
      </c>
      <c r="I230" s="17">
        <v>26.0639</v>
      </c>
      <c r="J230" s="17">
        <f t="shared" si="8"/>
        <v>26.0639</v>
      </c>
      <c r="K230" s="17">
        <f t="shared" si="9"/>
        <v>242.6361</v>
      </c>
      <c r="L230" s="72">
        <v>0.03</v>
      </c>
      <c r="M230" s="17">
        <f t="shared" si="10"/>
        <v>8.061</v>
      </c>
      <c r="N230" s="17" t="s">
        <v>92</v>
      </c>
      <c r="P230" s="79"/>
    </row>
    <row r="231" spans="1:16">
      <c r="A231" s="16" t="s">
        <v>505</v>
      </c>
      <c r="B231" s="35" t="s">
        <v>355</v>
      </c>
      <c r="C231" s="16" t="s">
        <v>2</v>
      </c>
      <c r="D231" s="16" t="s">
        <v>13</v>
      </c>
      <c r="E231" s="17">
        <v>381.03</v>
      </c>
      <c r="F231" s="69" t="s">
        <v>90</v>
      </c>
      <c r="G231" s="35" t="s">
        <v>897</v>
      </c>
      <c r="H231" s="36">
        <v>10</v>
      </c>
      <c r="I231" s="17">
        <v>36.95991</v>
      </c>
      <c r="J231" s="17">
        <f t="shared" si="8"/>
        <v>36.95991</v>
      </c>
      <c r="K231" s="17">
        <f t="shared" si="9"/>
        <v>344.07009</v>
      </c>
      <c r="L231" s="72">
        <v>0.03</v>
      </c>
      <c r="M231" s="17">
        <f t="shared" si="10"/>
        <v>11.4309</v>
      </c>
      <c r="N231" s="17" t="s">
        <v>92</v>
      </c>
      <c r="P231" s="79"/>
    </row>
    <row r="232" spans="1:16">
      <c r="A232" s="16" t="s">
        <v>506</v>
      </c>
      <c r="B232" s="35" t="s">
        <v>507</v>
      </c>
      <c r="C232" s="16" t="s">
        <v>2</v>
      </c>
      <c r="D232" s="16" t="s">
        <v>13</v>
      </c>
      <c r="E232" s="17">
        <v>220.3</v>
      </c>
      <c r="F232" s="69" t="s">
        <v>90</v>
      </c>
      <c r="G232" s="35" t="s">
        <v>897</v>
      </c>
      <c r="H232" s="36">
        <v>10</v>
      </c>
      <c r="I232" s="17">
        <v>21.3691</v>
      </c>
      <c r="J232" s="17">
        <f t="shared" si="8"/>
        <v>21.3691</v>
      </c>
      <c r="K232" s="17">
        <f t="shared" si="9"/>
        <v>198.9309</v>
      </c>
      <c r="L232" s="72">
        <v>0.03</v>
      </c>
      <c r="M232" s="17">
        <f t="shared" si="10"/>
        <v>6.609</v>
      </c>
      <c r="N232" s="17" t="s">
        <v>92</v>
      </c>
      <c r="P232" s="79"/>
    </row>
    <row r="233" spans="1:16">
      <c r="A233" s="16" t="s">
        <v>508</v>
      </c>
      <c r="B233" s="35" t="s">
        <v>509</v>
      </c>
      <c r="C233" s="16" t="s">
        <v>2</v>
      </c>
      <c r="D233" s="16" t="s">
        <v>13</v>
      </c>
      <c r="E233" s="17">
        <v>378.42</v>
      </c>
      <c r="F233" s="69" t="s">
        <v>90</v>
      </c>
      <c r="G233" s="35" t="s">
        <v>897</v>
      </c>
      <c r="H233" s="36">
        <v>10</v>
      </c>
      <c r="I233" s="17">
        <v>36.70674</v>
      </c>
      <c r="J233" s="17">
        <f t="shared" ref="J233:J296" si="11">I233</f>
        <v>36.70674</v>
      </c>
      <c r="K233" s="17">
        <f t="shared" si="9"/>
        <v>341.71326</v>
      </c>
      <c r="L233" s="72">
        <v>0.03</v>
      </c>
      <c r="M233" s="17">
        <f t="shared" si="10"/>
        <v>11.3526</v>
      </c>
      <c r="N233" s="17" t="s">
        <v>92</v>
      </c>
      <c r="P233" s="79"/>
    </row>
    <row r="234" spans="1:16">
      <c r="A234" s="16" t="s">
        <v>510</v>
      </c>
      <c r="B234" s="35" t="s">
        <v>260</v>
      </c>
      <c r="C234" s="16" t="s">
        <v>2</v>
      </c>
      <c r="D234" s="16" t="s">
        <v>13</v>
      </c>
      <c r="E234" s="17">
        <v>3075.03</v>
      </c>
      <c r="F234" s="69" t="s">
        <v>90</v>
      </c>
      <c r="G234" s="35" t="s">
        <v>897</v>
      </c>
      <c r="H234" s="36">
        <v>10</v>
      </c>
      <c r="I234" s="17">
        <v>298.27791</v>
      </c>
      <c r="J234" s="17">
        <f t="shared" si="11"/>
        <v>298.27791</v>
      </c>
      <c r="K234" s="17">
        <f t="shared" si="9"/>
        <v>2776.75209</v>
      </c>
      <c r="L234" s="72">
        <v>0.03</v>
      </c>
      <c r="M234" s="17">
        <f t="shared" si="10"/>
        <v>92.2509</v>
      </c>
      <c r="N234" s="17" t="s">
        <v>92</v>
      </c>
      <c r="P234" s="79"/>
    </row>
    <row r="235" spans="1:16">
      <c r="A235" s="16" t="s">
        <v>511</v>
      </c>
      <c r="B235" s="35" t="s">
        <v>512</v>
      </c>
      <c r="C235" s="16" t="s">
        <v>2</v>
      </c>
      <c r="D235" s="16" t="s">
        <v>13</v>
      </c>
      <c r="E235" s="17">
        <v>116.65</v>
      </c>
      <c r="F235" s="69" t="s">
        <v>90</v>
      </c>
      <c r="G235" s="35" t="s">
        <v>897</v>
      </c>
      <c r="H235" s="36">
        <v>10</v>
      </c>
      <c r="I235" s="17">
        <v>11.31505</v>
      </c>
      <c r="J235" s="17">
        <f t="shared" si="11"/>
        <v>11.31505</v>
      </c>
      <c r="K235" s="17">
        <f t="shared" si="9"/>
        <v>105.33495</v>
      </c>
      <c r="L235" s="72">
        <v>0.03</v>
      </c>
      <c r="M235" s="17">
        <f t="shared" si="10"/>
        <v>3.4995</v>
      </c>
      <c r="N235" s="17" t="s">
        <v>92</v>
      </c>
      <c r="P235" s="79"/>
    </row>
    <row r="236" spans="1:16">
      <c r="A236" s="16" t="s">
        <v>513</v>
      </c>
      <c r="B236" s="35" t="s">
        <v>56</v>
      </c>
      <c r="C236" s="16" t="s">
        <v>2</v>
      </c>
      <c r="D236" s="16" t="s">
        <v>56</v>
      </c>
      <c r="E236" s="17">
        <v>464426.82</v>
      </c>
      <c r="F236" s="69" t="s">
        <v>90</v>
      </c>
      <c r="G236" s="35" t="s">
        <v>897</v>
      </c>
      <c r="H236" s="36">
        <v>10</v>
      </c>
      <c r="I236" s="17">
        <v>45049.40154</v>
      </c>
      <c r="J236" s="17">
        <f t="shared" si="11"/>
        <v>45049.40154</v>
      </c>
      <c r="K236" s="17">
        <f t="shared" si="9"/>
        <v>419377.41846</v>
      </c>
      <c r="L236" s="72">
        <v>0.03</v>
      </c>
      <c r="M236" s="17">
        <f t="shared" si="10"/>
        <v>13932.8046</v>
      </c>
      <c r="N236" s="17" t="s">
        <v>92</v>
      </c>
      <c r="P236" s="79"/>
    </row>
    <row r="237" spans="1:16">
      <c r="A237" s="16" t="s">
        <v>514</v>
      </c>
      <c r="B237" s="35" t="s">
        <v>515</v>
      </c>
      <c r="C237" s="16" t="s">
        <v>2</v>
      </c>
      <c r="D237" s="16" t="s">
        <v>56</v>
      </c>
      <c r="E237" s="17">
        <v>142940.11</v>
      </c>
      <c r="F237" s="69" t="s">
        <v>90</v>
      </c>
      <c r="G237" s="35" t="s">
        <v>897</v>
      </c>
      <c r="H237" s="36">
        <v>10</v>
      </c>
      <c r="I237" s="17">
        <v>13865.19067</v>
      </c>
      <c r="J237" s="17">
        <f t="shared" si="11"/>
        <v>13865.19067</v>
      </c>
      <c r="K237" s="17">
        <f t="shared" si="9"/>
        <v>129074.91933</v>
      </c>
      <c r="L237" s="72">
        <v>0.03</v>
      </c>
      <c r="M237" s="17">
        <f t="shared" si="10"/>
        <v>4288.2033</v>
      </c>
      <c r="N237" s="17" t="s">
        <v>92</v>
      </c>
      <c r="P237" s="79"/>
    </row>
    <row r="238" spans="1:16">
      <c r="A238" s="16" t="s">
        <v>516</v>
      </c>
      <c r="B238" s="35" t="s">
        <v>517</v>
      </c>
      <c r="C238" s="16" t="s">
        <v>2</v>
      </c>
      <c r="D238" s="16" t="s">
        <v>56</v>
      </c>
      <c r="E238" s="17">
        <v>142940.11</v>
      </c>
      <c r="F238" s="69" t="s">
        <v>90</v>
      </c>
      <c r="G238" s="35" t="s">
        <v>897</v>
      </c>
      <c r="H238" s="36">
        <v>10</v>
      </c>
      <c r="I238" s="17">
        <v>13865.19067</v>
      </c>
      <c r="J238" s="17">
        <f t="shared" si="11"/>
        <v>13865.19067</v>
      </c>
      <c r="K238" s="17">
        <f t="shared" si="9"/>
        <v>129074.91933</v>
      </c>
      <c r="L238" s="72">
        <v>0.03</v>
      </c>
      <c r="M238" s="17">
        <f t="shared" si="10"/>
        <v>4288.2033</v>
      </c>
      <c r="N238" s="17" t="s">
        <v>92</v>
      </c>
      <c r="P238" s="79"/>
    </row>
    <row r="239" spans="1:16">
      <c r="A239" s="16" t="s">
        <v>518</v>
      </c>
      <c r="B239" s="35" t="s">
        <v>519</v>
      </c>
      <c r="C239" s="16" t="s">
        <v>2</v>
      </c>
      <c r="D239" s="16" t="s">
        <v>56</v>
      </c>
      <c r="E239" s="17">
        <v>16530.62</v>
      </c>
      <c r="F239" s="69" t="s">
        <v>90</v>
      </c>
      <c r="G239" s="35" t="s">
        <v>897</v>
      </c>
      <c r="H239" s="36">
        <v>10</v>
      </c>
      <c r="I239" s="17">
        <v>1603.47014</v>
      </c>
      <c r="J239" s="17">
        <f t="shared" si="11"/>
        <v>1603.47014</v>
      </c>
      <c r="K239" s="17">
        <f t="shared" si="9"/>
        <v>14927.14986</v>
      </c>
      <c r="L239" s="72">
        <v>0.03</v>
      </c>
      <c r="M239" s="17">
        <f t="shared" si="10"/>
        <v>495.9186</v>
      </c>
      <c r="N239" s="17" t="s">
        <v>92</v>
      </c>
      <c r="P239" s="79"/>
    </row>
    <row r="240" spans="1:16">
      <c r="A240" s="16" t="s">
        <v>520</v>
      </c>
      <c r="B240" s="35" t="s">
        <v>521</v>
      </c>
      <c r="C240" s="16" t="s">
        <v>2</v>
      </c>
      <c r="D240" s="16" t="s">
        <v>56</v>
      </c>
      <c r="E240" s="17">
        <v>76078.76</v>
      </c>
      <c r="F240" s="69" t="s">
        <v>90</v>
      </c>
      <c r="G240" s="35" t="s">
        <v>897</v>
      </c>
      <c r="H240" s="36">
        <v>10</v>
      </c>
      <c r="I240" s="17">
        <v>7379.63972</v>
      </c>
      <c r="J240" s="17">
        <f t="shared" si="11"/>
        <v>7379.63972</v>
      </c>
      <c r="K240" s="17">
        <f t="shared" si="9"/>
        <v>68699.12028</v>
      </c>
      <c r="L240" s="72">
        <v>0.03</v>
      </c>
      <c r="M240" s="17">
        <f t="shared" si="10"/>
        <v>2282.3628</v>
      </c>
      <c r="N240" s="17" t="s">
        <v>92</v>
      </c>
      <c r="P240" s="79"/>
    </row>
    <row r="241" spans="1:16">
      <c r="A241" s="16" t="s">
        <v>522</v>
      </c>
      <c r="B241" s="35" t="s">
        <v>523</v>
      </c>
      <c r="C241" s="16" t="s">
        <v>2</v>
      </c>
      <c r="D241" s="16" t="s">
        <v>56</v>
      </c>
      <c r="E241" s="17">
        <v>123602.82</v>
      </c>
      <c r="F241" s="69" t="s">
        <v>90</v>
      </c>
      <c r="G241" s="35" t="s">
        <v>897</v>
      </c>
      <c r="H241" s="36">
        <v>10</v>
      </c>
      <c r="I241" s="17">
        <v>11989.47354</v>
      </c>
      <c r="J241" s="17">
        <f t="shared" si="11"/>
        <v>11989.47354</v>
      </c>
      <c r="K241" s="17">
        <f t="shared" si="9"/>
        <v>111613.34646</v>
      </c>
      <c r="L241" s="72">
        <v>0.03</v>
      </c>
      <c r="M241" s="17">
        <f t="shared" si="10"/>
        <v>3708.0846</v>
      </c>
      <c r="N241" s="17" t="s">
        <v>92</v>
      </c>
      <c r="P241" s="79"/>
    </row>
    <row r="242" spans="1:16">
      <c r="A242" s="16" t="s">
        <v>524</v>
      </c>
      <c r="B242" s="35" t="s">
        <v>525</v>
      </c>
      <c r="C242" s="16" t="s">
        <v>2</v>
      </c>
      <c r="D242" s="16" t="s">
        <v>56</v>
      </c>
      <c r="E242" s="17">
        <v>80007.7</v>
      </c>
      <c r="F242" s="69" t="s">
        <v>90</v>
      </c>
      <c r="G242" s="35" t="s">
        <v>897</v>
      </c>
      <c r="H242" s="36">
        <v>10</v>
      </c>
      <c r="I242" s="17">
        <v>7760.7469</v>
      </c>
      <c r="J242" s="17">
        <f t="shared" si="11"/>
        <v>7760.7469</v>
      </c>
      <c r="K242" s="17">
        <f t="shared" si="9"/>
        <v>72246.9531</v>
      </c>
      <c r="L242" s="72">
        <v>0.03</v>
      </c>
      <c r="M242" s="17">
        <f t="shared" si="10"/>
        <v>2400.231</v>
      </c>
      <c r="N242" s="17" t="s">
        <v>92</v>
      </c>
      <c r="P242" s="79"/>
    </row>
    <row r="243" spans="1:16">
      <c r="A243" s="16" t="s">
        <v>526</v>
      </c>
      <c r="B243" s="35" t="s">
        <v>527</v>
      </c>
      <c r="C243" s="16" t="s">
        <v>2</v>
      </c>
      <c r="D243" s="16" t="s">
        <v>56</v>
      </c>
      <c r="E243" s="17">
        <v>8876.63</v>
      </c>
      <c r="F243" s="69" t="s">
        <v>90</v>
      </c>
      <c r="G243" s="35" t="s">
        <v>897</v>
      </c>
      <c r="H243" s="36">
        <v>10</v>
      </c>
      <c r="I243" s="17">
        <v>861.03311</v>
      </c>
      <c r="J243" s="17">
        <f t="shared" si="11"/>
        <v>861.03311</v>
      </c>
      <c r="K243" s="17">
        <f t="shared" si="9"/>
        <v>8015.59689</v>
      </c>
      <c r="L243" s="72">
        <v>0.03</v>
      </c>
      <c r="M243" s="17">
        <f t="shared" si="10"/>
        <v>266.2989</v>
      </c>
      <c r="N243" s="17" t="s">
        <v>92</v>
      </c>
      <c r="P243" s="79"/>
    </row>
    <row r="244" spans="1:16">
      <c r="A244" s="16" t="s">
        <v>528</v>
      </c>
      <c r="B244" s="35" t="s">
        <v>200</v>
      </c>
      <c r="C244" s="16" t="s">
        <v>2</v>
      </c>
      <c r="D244" s="16" t="s">
        <v>56</v>
      </c>
      <c r="E244" s="17">
        <v>14378.7</v>
      </c>
      <c r="F244" s="69" t="s">
        <v>90</v>
      </c>
      <c r="G244" s="35" t="s">
        <v>897</v>
      </c>
      <c r="H244" s="36">
        <v>10</v>
      </c>
      <c r="I244" s="17">
        <v>1394.7339</v>
      </c>
      <c r="J244" s="17">
        <f t="shared" si="11"/>
        <v>1394.7339</v>
      </c>
      <c r="K244" s="17">
        <f t="shared" si="9"/>
        <v>12983.9661</v>
      </c>
      <c r="L244" s="72">
        <v>0.03</v>
      </c>
      <c r="M244" s="17">
        <f t="shared" si="10"/>
        <v>431.361</v>
      </c>
      <c r="N244" s="17" t="s">
        <v>92</v>
      </c>
      <c r="P244" s="79"/>
    </row>
    <row r="245" spans="1:16">
      <c r="A245" s="16" t="s">
        <v>529</v>
      </c>
      <c r="B245" s="35" t="s">
        <v>240</v>
      </c>
      <c r="C245" s="16" t="s">
        <v>2</v>
      </c>
      <c r="D245" s="16" t="s">
        <v>56</v>
      </c>
      <c r="E245" s="17">
        <v>2097.16</v>
      </c>
      <c r="F245" s="69" t="s">
        <v>90</v>
      </c>
      <c r="G245" s="35" t="s">
        <v>897</v>
      </c>
      <c r="H245" s="36">
        <v>10</v>
      </c>
      <c r="I245" s="17">
        <v>203.42452</v>
      </c>
      <c r="J245" s="17">
        <f t="shared" si="11"/>
        <v>203.42452</v>
      </c>
      <c r="K245" s="17">
        <f t="shared" si="9"/>
        <v>1893.73548</v>
      </c>
      <c r="L245" s="72">
        <v>0.03</v>
      </c>
      <c r="M245" s="17">
        <f t="shared" si="10"/>
        <v>62.9148</v>
      </c>
      <c r="N245" s="17" t="s">
        <v>92</v>
      </c>
      <c r="P245" s="79"/>
    </row>
    <row r="246" spans="1:16">
      <c r="A246" s="16" t="s">
        <v>530</v>
      </c>
      <c r="B246" s="35" t="s">
        <v>531</v>
      </c>
      <c r="C246" s="16" t="s">
        <v>2</v>
      </c>
      <c r="D246" s="16" t="s">
        <v>56</v>
      </c>
      <c r="E246" s="17">
        <v>907.64</v>
      </c>
      <c r="F246" s="69" t="s">
        <v>90</v>
      </c>
      <c r="G246" s="35" t="s">
        <v>897</v>
      </c>
      <c r="H246" s="36">
        <v>10</v>
      </c>
      <c r="I246" s="17">
        <v>88.04108</v>
      </c>
      <c r="J246" s="17">
        <f t="shared" si="11"/>
        <v>88.04108</v>
      </c>
      <c r="K246" s="17">
        <f t="shared" si="9"/>
        <v>819.59892</v>
      </c>
      <c r="L246" s="72">
        <v>0.03</v>
      </c>
      <c r="M246" s="17">
        <f t="shared" si="10"/>
        <v>27.2292</v>
      </c>
      <c r="N246" s="17" t="s">
        <v>92</v>
      </c>
      <c r="P246" s="79"/>
    </row>
    <row r="247" spans="1:16">
      <c r="A247" s="16" t="s">
        <v>532</v>
      </c>
      <c r="B247" s="35" t="s">
        <v>533</v>
      </c>
      <c r="C247" s="16" t="s">
        <v>2</v>
      </c>
      <c r="D247" s="16" t="s">
        <v>56</v>
      </c>
      <c r="E247" s="17">
        <v>370.9</v>
      </c>
      <c r="F247" s="69" t="s">
        <v>90</v>
      </c>
      <c r="G247" s="35" t="s">
        <v>897</v>
      </c>
      <c r="H247" s="36">
        <v>10</v>
      </c>
      <c r="I247" s="17">
        <v>35.9773</v>
      </c>
      <c r="J247" s="17">
        <f t="shared" si="11"/>
        <v>35.9773</v>
      </c>
      <c r="K247" s="17">
        <f t="shared" si="9"/>
        <v>334.9227</v>
      </c>
      <c r="L247" s="72">
        <v>0.03</v>
      </c>
      <c r="M247" s="17">
        <f t="shared" si="10"/>
        <v>11.127</v>
      </c>
      <c r="N247" s="17" t="s">
        <v>92</v>
      </c>
      <c r="P247" s="79"/>
    </row>
    <row r="248" spans="1:16">
      <c r="A248" s="16" t="s">
        <v>534</v>
      </c>
      <c r="B248" s="35" t="s">
        <v>535</v>
      </c>
      <c r="C248" s="16" t="s">
        <v>2</v>
      </c>
      <c r="D248" s="16" t="s">
        <v>56</v>
      </c>
      <c r="E248" s="17">
        <v>142.88</v>
      </c>
      <c r="F248" s="69" t="s">
        <v>90</v>
      </c>
      <c r="G248" s="35" t="s">
        <v>897</v>
      </c>
      <c r="H248" s="36">
        <v>10</v>
      </c>
      <c r="I248" s="17">
        <v>13.85936</v>
      </c>
      <c r="J248" s="17">
        <f t="shared" si="11"/>
        <v>13.85936</v>
      </c>
      <c r="K248" s="17">
        <f t="shared" si="9"/>
        <v>129.02064</v>
      </c>
      <c r="L248" s="72">
        <v>0.03</v>
      </c>
      <c r="M248" s="17">
        <f t="shared" si="10"/>
        <v>4.2864</v>
      </c>
      <c r="N248" s="17" t="s">
        <v>92</v>
      </c>
      <c r="P248" s="79"/>
    </row>
    <row r="249" spans="1:16">
      <c r="A249" s="16" t="s">
        <v>536</v>
      </c>
      <c r="B249" s="35" t="s">
        <v>340</v>
      </c>
      <c r="C249" s="16" t="s">
        <v>2</v>
      </c>
      <c r="D249" s="16" t="s">
        <v>56</v>
      </c>
      <c r="E249" s="17">
        <v>2539.68</v>
      </c>
      <c r="F249" s="69" t="s">
        <v>90</v>
      </c>
      <c r="G249" s="35" t="s">
        <v>897</v>
      </c>
      <c r="H249" s="36">
        <v>10</v>
      </c>
      <c r="I249" s="17">
        <v>246.34896</v>
      </c>
      <c r="J249" s="17">
        <f t="shared" si="11"/>
        <v>246.34896</v>
      </c>
      <c r="K249" s="17">
        <f t="shared" si="9"/>
        <v>2293.33104</v>
      </c>
      <c r="L249" s="72">
        <v>0.03</v>
      </c>
      <c r="M249" s="17">
        <f t="shared" si="10"/>
        <v>76.1904</v>
      </c>
      <c r="N249" s="17" t="s">
        <v>92</v>
      </c>
      <c r="P249" s="79"/>
    </row>
    <row r="250" spans="1:16">
      <c r="A250" s="16" t="s">
        <v>537</v>
      </c>
      <c r="B250" s="35" t="s">
        <v>538</v>
      </c>
      <c r="C250" s="16" t="s">
        <v>2</v>
      </c>
      <c r="D250" s="16" t="s">
        <v>56</v>
      </c>
      <c r="E250" s="17">
        <v>1778.14</v>
      </c>
      <c r="F250" s="69" t="s">
        <v>90</v>
      </c>
      <c r="G250" s="35" t="s">
        <v>897</v>
      </c>
      <c r="H250" s="36">
        <v>10</v>
      </c>
      <c r="I250" s="17">
        <v>172.47958</v>
      </c>
      <c r="J250" s="17">
        <f t="shared" si="11"/>
        <v>172.47958</v>
      </c>
      <c r="K250" s="17">
        <f t="shared" si="9"/>
        <v>1605.66042</v>
      </c>
      <c r="L250" s="72">
        <v>0.03</v>
      </c>
      <c r="M250" s="17">
        <f t="shared" si="10"/>
        <v>53.3442</v>
      </c>
      <c r="N250" s="17" t="s">
        <v>92</v>
      </c>
      <c r="P250" s="79"/>
    </row>
    <row r="251" spans="1:16">
      <c r="A251" s="16" t="s">
        <v>539</v>
      </c>
      <c r="B251" s="35" t="s">
        <v>315</v>
      </c>
      <c r="C251" s="16" t="s">
        <v>2</v>
      </c>
      <c r="D251" s="16" t="s">
        <v>56</v>
      </c>
      <c r="E251" s="17">
        <v>4768.47</v>
      </c>
      <c r="F251" s="69" t="s">
        <v>90</v>
      </c>
      <c r="G251" s="35" t="s">
        <v>897</v>
      </c>
      <c r="H251" s="36">
        <v>10</v>
      </c>
      <c r="I251" s="17">
        <v>462.54159</v>
      </c>
      <c r="J251" s="17">
        <f t="shared" si="11"/>
        <v>462.54159</v>
      </c>
      <c r="K251" s="17">
        <f t="shared" si="9"/>
        <v>4305.92841</v>
      </c>
      <c r="L251" s="72">
        <v>0.03</v>
      </c>
      <c r="M251" s="17">
        <f t="shared" si="10"/>
        <v>143.0541</v>
      </c>
      <c r="N251" s="17" t="s">
        <v>92</v>
      </c>
      <c r="P251" s="79"/>
    </row>
    <row r="252" spans="1:16">
      <c r="A252" s="16" t="s">
        <v>540</v>
      </c>
      <c r="B252" s="35" t="s">
        <v>479</v>
      </c>
      <c r="C252" s="16" t="s">
        <v>2</v>
      </c>
      <c r="D252" s="16" t="s">
        <v>56</v>
      </c>
      <c r="E252" s="17">
        <v>513.49</v>
      </c>
      <c r="F252" s="69" t="s">
        <v>90</v>
      </c>
      <c r="G252" s="35" t="s">
        <v>897</v>
      </c>
      <c r="H252" s="36">
        <v>10</v>
      </c>
      <c r="I252" s="17">
        <v>49.80853</v>
      </c>
      <c r="J252" s="17">
        <f t="shared" si="11"/>
        <v>49.80853</v>
      </c>
      <c r="K252" s="17">
        <f t="shared" si="9"/>
        <v>463.68147</v>
      </c>
      <c r="L252" s="72">
        <v>0.03</v>
      </c>
      <c r="M252" s="17">
        <f t="shared" si="10"/>
        <v>15.4047</v>
      </c>
      <c r="N252" s="17" t="s">
        <v>92</v>
      </c>
      <c r="P252" s="79"/>
    </row>
    <row r="253" spans="1:16">
      <c r="A253" s="16" t="s">
        <v>541</v>
      </c>
      <c r="B253" s="35" t="s">
        <v>542</v>
      </c>
      <c r="C253" s="16" t="s">
        <v>2</v>
      </c>
      <c r="D253" s="16" t="s">
        <v>56</v>
      </c>
      <c r="E253" s="17">
        <v>56.85</v>
      </c>
      <c r="F253" s="69" t="s">
        <v>90</v>
      </c>
      <c r="G253" s="35" t="s">
        <v>897</v>
      </c>
      <c r="H253" s="36">
        <v>10</v>
      </c>
      <c r="I253" s="17">
        <v>5.51445</v>
      </c>
      <c r="J253" s="17">
        <f t="shared" si="11"/>
        <v>5.51445</v>
      </c>
      <c r="K253" s="17">
        <f t="shared" si="9"/>
        <v>51.33555</v>
      </c>
      <c r="L253" s="72">
        <v>0.03</v>
      </c>
      <c r="M253" s="17">
        <f t="shared" si="10"/>
        <v>1.7055</v>
      </c>
      <c r="N253" s="17" t="s">
        <v>92</v>
      </c>
      <c r="P253" s="79"/>
    </row>
    <row r="254" spans="1:16">
      <c r="A254" s="16" t="s">
        <v>543</v>
      </c>
      <c r="B254" s="35" t="s">
        <v>544</v>
      </c>
      <c r="C254" s="16" t="s">
        <v>2</v>
      </c>
      <c r="D254" s="16" t="s">
        <v>56</v>
      </c>
      <c r="E254" s="17">
        <v>199.57</v>
      </c>
      <c r="F254" s="69" t="s">
        <v>90</v>
      </c>
      <c r="G254" s="35" t="s">
        <v>897</v>
      </c>
      <c r="H254" s="36">
        <v>10</v>
      </c>
      <c r="I254" s="17">
        <v>19.35829</v>
      </c>
      <c r="J254" s="17">
        <f t="shared" si="11"/>
        <v>19.35829</v>
      </c>
      <c r="K254" s="17">
        <f t="shared" si="9"/>
        <v>180.21171</v>
      </c>
      <c r="L254" s="72">
        <v>0.03</v>
      </c>
      <c r="M254" s="17">
        <f t="shared" si="10"/>
        <v>5.9871</v>
      </c>
      <c r="N254" s="17" t="s">
        <v>92</v>
      </c>
      <c r="P254" s="79"/>
    </row>
    <row r="255" spans="1:16">
      <c r="A255" s="16" t="s">
        <v>545</v>
      </c>
      <c r="B255" s="35" t="s">
        <v>512</v>
      </c>
      <c r="C255" s="16" t="s">
        <v>2</v>
      </c>
      <c r="D255" s="16" t="s">
        <v>56</v>
      </c>
      <c r="E255" s="17">
        <v>116.65</v>
      </c>
      <c r="F255" s="69" t="s">
        <v>90</v>
      </c>
      <c r="G255" s="35" t="s">
        <v>897</v>
      </c>
      <c r="H255" s="36">
        <v>10</v>
      </c>
      <c r="I255" s="17">
        <v>11.31505</v>
      </c>
      <c r="J255" s="17">
        <f t="shared" si="11"/>
        <v>11.31505</v>
      </c>
      <c r="K255" s="17">
        <f t="shared" si="9"/>
        <v>105.33495</v>
      </c>
      <c r="L255" s="72">
        <v>0.03</v>
      </c>
      <c r="M255" s="17">
        <f t="shared" si="10"/>
        <v>3.4995</v>
      </c>
      <c r="N255" s="17" t="s">
        <v>92</v>
      </c>
      <c r="P255" s="79"/>
    </row>
    <row r="256" spans="1:16">
      <c r="A256" s="16" t="s">
        <v>546</v>
      </c>
      <c r="B256" s="35" t="s">
        <v>547</v>
      </c>
      <c r="C256" s="16" t="s">
        <v>2</v>
      </c>
      <c r="D256" s="16" t="s">
        <v>56</v>
      </c>
      <c r="E256" s="17">
        <v>482.08</v>
      </c>
      <c r="F256" s="69" t="s">
        <v>90</v>
      </c>
      <c r="G256" s="35" t="s">
        <v>897</v>
      </c>
      <c r="H256" s="36">
        <v>10</v>
      </c>
      <c r="I256" s="17">
        <v>46.76176</v>
      </c>
      <c r="J256" s="17">
        <f t="shared" si="11"/>
        <v>46.76176</v>
      </c>
      <c r="K256" s="17">
        <f t="shared" si="9"/>
        <v>435.31824</v>
      </c>
      <c r="L256" s="72">
        <v>0.03</v>
      </c>
      <c r="M256" s="17">
        <f t="shared" si="10"/>
        <v>14.4624</v>
      </c>
      <c r="N256" s="17" t="s">
        <v>92</v>
      </c>
      <c r="P256" s="79"/>
    </row>
    <row r="257" spans="1:16">
      <c r="A257" s="16" t="s">
        <v>548</v>
      </c>
      <c r="B257" s="35" t="s">
        <v>214</v>
      </c>
      <c r="C257" s="16" t="s">
        <v>2</v>
      </c>
      <c r="D257" s="16" t="s">
        <v>56</v>
      </c>
      <c r="E257" s="17">
        <v>90.62</v>
      </c>
      <c r="F257" s="69" t="s">
        <v>90</v>
      </c>
      <c r="G257" s="35" t="s">
        <v>897</v>
      </c>
      <c r="H257" s="36">
        <v>10</v>
      </c>
      <c r="I257" s="17">
        <v>8.79014</v>
      </c>
      <c r="J257" s="17">
        <f t="shared" si="11"/>
        <v>8.79014</v>
      </c>
      <c r="K257" s="17">
        <f t="shared" si="9"/>
        <v>81.82986</v>
      </c>
      <c r="L257" s="72">
        <v>0.03</v>
      </c>
      <c r="M257" s="17">
        <f t="shared" si="10"/>
        <v>2.7186</v>
      </c>
      <c r="N257" s="17" t="s">
        <v>92</v>
      </c>
      <c r="P257" s="79"/>
    </row>
    <row r="258" spans="1:16">
      <c r="A258" s="16" t="s">
        <v>549</v>
      </c>
      <c r="B258" s="35" t="s">
        <v>550</v>
      </c>
      <c r="C258" s="16" t="s">
        <v>2</v>
      </c>
      <c r="D258" s="16" t="s">
        <v>56</v>
      </c>
      <c r="E258" s="17">
        <v>197.19</v>
      </c>
      <c r="F258" s="69" t="s">
        <v>90</v>
      </c>
      <c r="G258" s="35" t="s">
        <v>897</v>
      </c>
      <c r="H258" s="36">
        <v>10</v>
      </c>
      <c r="I258" s="17">
        <v>19.12743</v>
      </c>
      <c r="J258" s="17">
        <f t="shared" si="11"/>
        <v>19.12743</v>
      </c>
      <c r="K258" s="17">
        <f t="shared" si="9"/>
        <v>178.06257</v>
      </c>
      <c r="L258" s="72">
        <v>0.03</v>
      </c>
      <c r="M258" s="17">
        <f t="shared" si="10"/>
        <v>5.9157</v>
      </c>
      <c r="N258" s="17" t="s">
        <v>92</v>
      </c>
      <c r="P258" s="79"/>
    </row>
    <row r="259" spans="1:16">
      <c r="A259" s="16" t="s">
        <v>551</v>
      </c>
      <c r="B259" s="35" t="s">
        <v>552</v>
      </c>
      <c r="C259" s="16" t="s">
        <v>2</v>
      </c>
      <c r="D259" s="16" t="s">
        <v>56</v>
      </c>
      <c r="E259" s="17">
        <v>93.59</v>
      </c>
      <c r="F259" s="69" t="s">
        <v>90</v>
      </c>
      <c r="G259" s="35" t="s">
        <v>897</v>
      </c>
      <c r="H259" s="36">
        <v>10</v>
      </c>
      <c r="I259" s="17">
        <v>9.07823</v>
      </c>
      <c r="J259" s="17">
        <f t="shared" si="11"/>
        <v>9.07823</v>
      </c>
      <c r="K259" s="17">
        <f t="shared" si="9"/>
        <v>84.51177</v>
      </c>
      <c r="L259" s="72">
        <v>0.03</v>
      </c>
      <c r="M259" s="17">
        <f t="shared" si="10"/>
        <v>2.8077</v>
      </c>
      <c r="N259" s="17" t="s">
        <v>92</v>
      </c>
      <c r="P259" s="79"/>
    </row>
    <row r="260" spans="1:16">
      <c r="A260" s="16" t="s">
        <v>553</v>
      </c>
      <c r="B260" s="35" t="s">
        <v>554</v>
      </c>
      <c r="C260" s="16" t="s">
        <v>2</v>
      </c>
      <c r="D260" s="16" t="s">
        <v>56</v>
      </c>
      <c r="E260" s="17">
        <v>167.04</v>
      </c>
      <c r="F260" s="69" t="s">
        <v>90</v>
      </c>
      <c r="G260" s="35" t="s">
        <v>897</v>
      </c>
      <c r="H260" s="36">
        <v>10</v>
      </c>
      <c r="I260" s="17">
        <v>16.20288</v>
      </c>
      <c r="J260" s="17">
        <f t="shared" si="11"/>
        <v>16.20288</v>
      </c>
      <c r="K260" s="17">
        <f t="shared" ref="K260:K323" si="12">E260-J260</f>
        <v>150.83712</v>
      </c>
      <c r="L260" s="72">
        <v>0.03</v>
      </c>
      <c r="M260" s="17">
        <f t="shared" ref="M260:M323" si="13">E260*L260</f>
        <v>5.0112</v>
      </c>
      <c r="N260" s="17" t="s">
        <v>92</v>
      </c>
      <c r="P260" s="79"/>
    </row>
    <row r="261" spans="1:16">
      <c r="A261" s="16" t="s">
        <v>555</v>
      </c>
      <c r="B261" s="35" t="s">
        <v>556</v>
      </c>
      <c r="C261" s="16" t="s">
        <v>2</v>
      </c>
      <c r="D261" s="16" t="s">
        <v>56</v>
      </c>
      <c r="E261" s="17">
        <v>555.66</v>
      </c>
      <c r="F261" s="69" t="s">
        <v>90</v>
      </c>
      <c r="G261" s="35" t="s">
        <v>897</v>
      </c>
      <c r="H261" s="36">
        <v>10</v>
      </c>
      <c r="I261" s="17">
        <v>53.89902</v>
      </c>
      <c r="J261" s="17">
        <f t="shared" si="11"/>
        <v>53.89902</v>
      </c>
      <c r="K261" s="17">
        <f t="shared" si="12"/>
        <v>501.76098</v>
      </c>
      <c r="L261" s="72">
        <v>0.03</v>
      </c>
      <c r="M261" s="17">
        <f t="shared" si="13"/>
        <v>16.6698</v>
      </c>
      <c r="N261" s="17" t="s">
        <v>92</v>
      </c>
      <c r="P261" s="79"/>
    </row>
    <row r="262" spans="1:16">
      <c r="A262" s="16" t="s">
        <v>557</v>
      </c>
      <c r="B262" s="35" t="s">
        <v>558</v>
      </c>
      <c r="C262" s="16" t="s">
        <v>2</v>
      </c>
      <c r="D262" s="16" t="s">
        <v>56</v>
      </c>
      <c r="E262" s="17">
        <v>156.6</v>
      </c>
      <c r="F262" s="69" t="s">
        <v>90</v>
      </c>
      <c r="G262" s="35" t="s">
        <v>897</v>
      </c>
      <c r="H262" s="36">
        <v>10</v>
      </c>
      <c r="I262" s="17">
        <v>15.1902</v>
      </c>
      <c r="J262" s="17">
        <f t="shared" si="11"/>
        <v>15.1902</v>
      </c>
      <c r="K262" s="17">
        <f t="shared" si="12"/>
        <v>141.4098</v>
      </c>
      <c r="L262" s="72">
        <v>0.03</v>
      </c>
      <c r="M262" s="17">
        <f t="shared" si="13"/>
        <v>4.698</v>
      </c>
      <c r="N262" s="17" t="s">
        <v>92</v>
      </c>
      <c r="P262" s="79"/>
    </row>
    <row r="263" spans="1:16">
      <c r="A263" s="16" t="s">
        <v>559</v>
      </c>
      <c r="B263" s="35" t="s">
        <v>222</v>
      </c>
      <c r="C263" s="16" t="s">
        <v>2</v>
      </c>
      <c r="D263" s="16" t="s">
        <v>56</v>
      </c>
      <c r="E263" s="17">
        <v>52.53</v>
      </c>
      <c r="F263" s="69" t="s">
        <v>90</v>
      </c>
      <c r="G263" s="35" t="s">
        <v>897</v>
      </c>
      <c r="H263" s="36">
        <v>10</v>
      </c>
      <c r="I263" s="17">
        <v>5.09541</v>
      </c>
      <c r="J263" s="17">
        <f t="shared" si="11"/>
        <v>5.09541</v>
      </c>
      <c r="K263" s="17">
        <f t="shared" si="12"/>
        <v>47.43459</v>
      </c>
      <c r="L263" s="72">
        <v>0.03</v>
      </c>
      <c r="M263" s="17">
        <f t="shared" si="13"/>
        <v>1.5759</v>
      </c>
      <c r="N263" s="17" t="s">
        <v>92</v>
      </c>
      <c r="P263" s="79"/>
    </row>
    <row r="264" spans="1:16">
      <c r="A264" s="16" t="s">
        <v>560</v>
      </c>
      <c r="B264" s="35" t="s">
        <v>224</v>
      </c>
      <c r="C264" s="16" t="s">
        <v>2</v>
      </c>
      <c r="D264" s="16" t="s">
        <v>56</v>
      </c>
      <c r="E264" s="17">
        <v>150.48</v>
      </c>
      <c r="F264" s="69" t="s">
        <v>90</v>
      </c>
      <c r="G264" s="35" t="s">
        <v>897</v>
      </c>
      <c r="H264" s="36">
        <v>10</v>
      </c>
      <c r="I264" s="17">
        <v>14.59656</v>
      </c>
      <c r="J264" s="17">
        <f t="shared" si="11"/>
        <v>14.59656</v>
      </c>
      <c r="K264" s="17">
        <f t="shared" si="12"/>
        <v>135.88344</v>
      </c>
      <c r="L264" s="72">
        <v>0.03</v>
      </c>
      <c r="M264" s="17">
        <f t="shared" si="13"/>
        <v>4.5144</v>
      </c>
      <c r="N264" s="17" t="s">
        <v>92</v>
      </c>
      <c r="P264" s="79"/>
    </row>
    <row r="265" spans="1:16">
      <c r="A265" s="16" t="s">
        <v>561</v>
      </c>
      <c r="B265" s="35" t="s">
        <v>562</v>
      </c>
      <c r="C265" s="16" t="s">
        <v>2</v>
      </c>
      <c r="D265" s="16" t="s">
        <v>56</v>
      </c>
      <c r="E265" s="17">
        <v>301.5</v>
      </c>
      <c r="F265" s="69" t="s">
        <v>90</v>
      </c>
      <c r="G265" s="35" t="s">
        <v>897</v>
      </c>
      <c r="H265" s="36">
        <v>10</v>
      </c>
      <c r="I265" s="17">
        <v>29.2455</v>
      </c>
      <c r="J265" s="17">
        <f t="shared" si="11"/>
        <v>29.2455</v>
      </c>
      <c r="K265" s="17">
        <f t="shared" si="12"/>
        <v>272.2545</v>
      </c>
      <c r="L265" s="72">
        <v>0.03</v>
      </c>
      <c r="M265" s="17">
        <f t="shared" si="13"/>
        <v>9.045</v>
      </c>
      <c r="N265" s="17" t="s">
        <v>92</v>
      </c>
      <c r="P265" s="79"/>
    </row>
    <row r="266" spans="1:16">
      <c r="A266" s="16" t="s">
        <v>563</v>
      </c>
      <c r="B266" s="35" t="s">
        <v>564</v>
      </c>
      <c r="C266" s="16" t="s">
        <v>2</v>
      </c>
      <c r="D266" s="16" t="s">
        <v>56</v>
      </c>
      <c r="E266" s="17">
        <v>106.28</v>
      </c>
      <c r="F266" s="69" t="s">
        <v>90</v>
      </c>
      <c r="G266" s="35" t="s">
        <v>897</v>
      </c>
      <c r="H266" s="36">
        <v>10</v>
      </c>
      <c r="I266" s="17">
        <v>10.30916</v>
      </c>
      <c r="J266" s="17">
        <f t="shared" si="11"/>
        <v>10.30916</v>
      </c>
      <c r="K266" s="17">
        <f t="shared" si="12"/>
        <v>95.97084</v>
      </c>
      <c r="L266" s="72">
        <v>0.03</v>
      </c>
      <c r="M266" s="17">
        <f t="shared" si="13"/>
        <v>3.1884</v>
      </c>
      <c r="N266" s="17" t="s">
        <v>92</v>
      </c>
      <c r="P266" s="79"/>
    </row>
    <row r="267" spans="1:16">
      <c r="A267" s="16" t="s">
        <v>565</v>
      </c>
      <c r="B267" s="35" t="s">
        <v>234</v>
      </c>
      <c r="C267" s="16" t="s">
        <v>2</v>
      </c>
      <c r="D267" s="16" t="s">
        <v>56</v>
      </c>
      <c r="E267" s="17">
        <v>363.79</v>
      </c>
      <c r="F267" s="69" t="s">
        <v>90</v>
      </c>
      <c r="G267" s="35" t="s">
        <v>897</v>
      </c>
      <c r="H267" s="36">
        <v>10</v>
      </c>
      <c r="I267" s="17">
        <v>35.28763</v>
      </c>
      <c r="J267" s="17">
        <f t="shared" si="11"/>
        <v>35.28763</v>
      </c>
      <c r="K267" s="17">
        <f t="shared" si="12"/>
        <v>328.50237</v>
      </c>
      <c r="L267" s="72">
        <v>0.03</v>
      </c>
      <c r="M267" s="17">
        <f t="shared" si="13"/>
        <v>10.9137</v>
      </c>
      <c r="N267" s="17" t="s">
        <v>92</v>
      </c>
      <c r="P267" s="79"/>
    </row>
    <row r="268" spans="1:16">
      <c r="A268" s="16" t="s">
        <v>566</v>
      </c>
      <c r="B268" s="35" t="s">
        <v>567</v>
      </c>
      <c r="C268" s="16" t="s">
        <v>2</v>
      </c>
      <c r="D268" s="16" t="s">
        <v>56</v>
      </c>
      <c r="E268" s="17">
        <v>199.05</v>
      </c>
      <c r="F268" s="69" t="s">
        <v>90</v>
      </c>
      <c r="G268" s="35" t="s">
        <v>897</v>
      </c>
      <c r="H268" s="36">
        <v>10</v>
      </c>
      <c r="I268" s="17">
        <v>19.30785</v>
      </c>
      <c r="J268" s="17">
        <f t="shared" si="11"/>
        <v>19.30785</v>
      </c>
      <c r="K268" s="17">
        <f t="shared" si="12"/>
        <v>179.74215</v>
      </c>
      <c r="L268" s="72">
        <v>0.03</v>
      </c>
      <c r="M268" s="17">
        <f t="shared" si="13"/>
        <v>5.9715</v>
      </c>
      <c r="N268" s="17" t="s">
        <v>92</v>
      </c>
      <c r="P268" s="79"/>
    </row>
    <row r="269" spans="1:16">
      <c r="A269" s="16" t="s">
        <v>568</v>
      </c>
      <c r="B269" s="35" t="s">
        <v>569</v>
      </c>
      <c r="C269" s="16" t="s">
        <v>2</v>
      </c>
      <c r="D269" s="16" t="s">
        <v>56</v>
      </c>
      <c r="E269" s="17">
        <v>132.39</v>
      </c>
      <c r="F269" s="69" t="s">
        <v>90</v>
      </c>
      <c r="G269" s="35" t="s">
        <v>897</v>
      </c>
      <c r="H269" s="36">
        <v>10</v>
      </c>
      <c r="I269" s="17">
        <v>12.84183</v>
      </c>
      <c r="J269" s="17">
        <f t="shared" si="11"/>
        <v>12.84183</v>
      </c>
      <c r="K269" s="17">
        <f t="shared" si="12"/>
        <v>119.54817</v>
      </c>
      <c r="L269" s="72">
        <v>0.03</v>
      </c>
      <c r="M269" s="17">
        <f t="shared" si="13"/>
        <v>3.9717</v>
      </c>
      <c r="N269" s="17" t="s">
        <v>92</v>
      </c>
      <c r="P269" s="79"/>
    </row>
    <row r="270" spans="1:16">
      <c r="A270" s="16" t="s">
        <v>570</v>
      </c>
      <c r="B270" s="35" t="s">
        <v>236</v>
      </c>
      <c r="C270" s="16" t="s">
        <v>2</v>
      </c>
      <c r="D270" s="16" t="s">
        <v>56</v>
      </c>
      <c r="E270" s="17">
        <v>30.73</v>
      </c>
      <c r="F270" s="69" t="s">
        <v>90</v>
      </c>
      <c r="G270" s="35" t="s">
        <v>897</v>
      </c>
      <c r="H270" s="36">
        <v>10</v>
      </c>
      <c r="I270" s="17">
        <v>2.98081</v>
      </c>
      <c r="J270" s="17">
        <f t="shared" si="11"/>
        <v>2.98081</v>
      </c>
      <c r="K270" s="17">
        <f t="shared" si="12"/>
        <v>27.74919</v>
      </c>
      <c r="L270" s="72">
        <v>0.03</v>
      </c>
      <c r="M270" s="17">
        <f t="shared" si="13"/>
        <v>0.9219</v>
      </c>
      <c r="N270" s="17" t="s">
        <v>92</v>
      </c>
      <c r="P270" s="79"/>
    </row>
    <row r="271" spans="1:16">
      <c r="A271" s="16" t="s">
        <v>571</v>
      </c>
      <c r="B271" s="35" t="s">
        <v>238</v>
      </c>
      <c r="C271" s="16" t="s">
        <v>2</v>
      </c>
      <c r="D271" s="16" t="s">
        <v>56</v>
      </c>
      <c r="E271" s="17">
        <v>65.62</v>
      </c>
      <c r="F271" s="69" t="s">
        <v>90</v>
      </c>
      <c r="G271" s="35" t="s">
        <v>897</v>
      </c>
      <c r="H271" s="36">
        <v>10</v>
      </c>
      <c r="I271" s="17">
        <v>6.36514</v>
      </c>
      <c r="J271" s="17">
        <f t="shared" si="11"/>
        <v>6.36514</v>
      </c>
      <c r="K271" s="17">
        <f t="shared" si="12"/>
        <v>59.25486</v>
      </c>
      <c r="L271" s="72">
        <v>0.03</v>
      </c>
      <c r="M271" s="17">
        <f t="shared" si="13"/>
        <v>1.9686</v>
      </c>
      <c r="N271" s="17" t="s">
        <v>92</v>
      </c>
      <c r="P271" s="79"/>
    </row>
    <row r="272" spans="1:16">
      <c r="A272" s="16" t="s">
        <v>572</v>
      </c>
      <c r="B272" s="35" t="s">
        <v>258</v>
      </c>
      <c r="C272" s="16" t="s">
        <v>2</v>
      </c>
      <c r="D272" s="16" t="s">
        <v>56</v>
      </c>
      <c r="E272" s="17">
        <v>137.48</v>
      </c>
      <c r="F272" s="69" t="s">
        <v>90</v>
      </c>
      <c r="G272" s="35" t="s">
        <v>897</v>
      </c>
      <c r="H272" s="36">
        <v>10</v>
      </c>
      <c r="I272" s="17">
        <v>13.33556</v>
      </c>
      <c r="J272" s="17">
        <f t="shared" si="11"/>
        <v>13.33556</v>
      </c>
      <c r="K272" s="17">
        <f t="shared" si="12"/>
        <v>124.14444</v>
      </c>
      <c r="L272" s="72">
        <v>0.03</v>
      </c>
      <c r="M272" s="17">
        <f t="shared" si="13"/>
        <v>4.1244</v>
      </c>
      <c r="N272" s="17" t="s">
        <v>92</v>
      </c>
      <c r="P272" s="79"/>
    </row>
    <row r="273" spans="1:16">
      <c r="A273" s="16" t="s">
        <v>573</v>
      </c>
      <c r="B273" s="35" t="s">
        <v>260</v>
      </c>
      <c r="C273" s="16" t="s">
        <v>2</v>
      </c>
      <c r="D273" s="16" t="s">
        <v>56</v>
      </c>
      <c r="E273" s="17">
        <v>1953.6</v>
      </c>
      <c r="F273" s="69" t="s">
        <v>90</v>
      </c>
      <c r="G273" s="35" t="s">
        <v>897</v>
      </c>
      <c r="H273" s="36">
        <v>10</v>
      </c>
      <c r="I273" s="17">
        <v>189.4992</v>
      </c>
      <c r="J273" s="17">
        <f t="shared" si="11"/>
        <v>189.4992</v>
      </c>
      <c r="K273" s="17">
        <f t="shared" si="12"/>
        <v>1764.1008</v>
      </c>
      <c r="L273" s="72">
        <v>0.03</v>
      </c>
      <c r="M273" s="17">
        <f t="shared" si="13"/>
        <v>58.608</v>
      </c>
      <c r="N273" s="17" t="s">
        <v>92</v>
      </c>
      <c r="P273" s="79"/>
    </row>
    <row r="274" spans="1:16">
      <c r="A274" s="16" t="s">
        <v>574</v>
      </c>
      <c r="B274" s="35" t="s">
        <v>262</v>
      </c>
      <c r="C274" s="16" t="s">
        <v>2</v>
      </c>
      <c r="D274" s="16" t="s">
        <v>56</v>
      </c>
      <c r="E274" s="17">
        <v>844.05</v>
      </c>
      <c r="F274" s="69" t="s">
        <v>90</v>
      </c>
      <c r="G274" s="35" t="s">
        <v>897</v>
      </c>
      <c r="H274" s="36">
        <v>10</v>
      </c>
      <c r="I274" s="17">
        <v>81.87285</v>
      </c>
      <c r="J274" s="17">
        <f t="shared" si="11"/>
        <v>81.87285</v>
      </c>
      <c r="K274" s="17">
        <f t="shared" si="12"/>
        <v>762.17715</v>
      </c>
      <c r="L274" s="72">
        <v>0.03</v>
      </c>
      <c r="M274" s="17">
        <f t="shared" si="13"/>
        <v>25.3215</v>
      </c>
      <c r="N274" s="17" t="s">
        <v>92</v>
      </c>
      <c r="P274" s="79"/>
    </row>
    <row r="275" spans="1:16">
      <c r="A275" s="16" t="s">
        <v>575</v>
      </c>
      <c r="B275" s="35" t="s">
        <v>576</v>
      </c>
      <c r="C275" s="16" t="s">
        <v>2</v>
      </c>
      <c r="D275" s="16" t="s">
        <v>58</v>
      </c>
      <c r="E275" s="17">
        <v>11214.72</v>
      </c>
      <c r="F275" s="69" t="s">
        <v>90</v>
      </c>
      <c r="G275" s="35" t="s">
        <v>897</v>
      </c>
      <c r="H275" s="36">
        <v>10</v>
      </c>
      <c r="I275" s="17">
        <v>1087.82784</v>
      </c>
      <c r="J275" s="17">
        <f t="shared" si="11"/>
        <v>1087.82784</v>
      </c>
      <c r="K275" s="17">
        <f t="shared" si="12"/>
        <v>10126.89216</v>
      </c>
      <c r="L275" s="72">
        <v>0.03</v>
      </c>
      <c r="M275" s="17">
        <f t="shared" si="13"/>
        <v>336.4416</v>
      </c>
      <c r="N275" s="17" t="s">
        <v>92</v>
      </c>
      <c r="P275" s="79"/>
    </row>
    <row r="276" spans="1:16">
      <c r="A276" s="16" t="s">
        <v>577</v>
      </c>
      <c r="B276" s="35" t="s">
        <v>578</v>
      </c>
      <c r="C276" s="16" t="s">
        <v>2</v>
      </c>
      <c r="D276" s="16" t="s">
        <v>58</v>
      </c>
      <c r="E276" s="17">
        <v>2707.2</v>
      </c>
      <c r="F276" s="69" t="s">
        <v>90</v>
      </c>
      <c r="G276" s="35" t="s">
        <v>897</v>
      </c>
      <c r="H276" s="36">
        <v>10</v>
      </c>
      <c r="I276" s="17">
        <v>262.5984</v>
      </c>
      <c r="J276" s="17">
        <f t="shared" si="11"/>
        <v>262.5984</v>
      </c>
      <c r="K276" s="17">
        <f t="shared" si="12"/>
        <v>2444.6016</v>
      </c>
      <c r="L276" s="72">
        <v>0.03</v>
      </c>
      <c r="M276" s="17">
        <f t="shared" si="13"/>
        <v>81.216</v>
      </c>
      <c r="N276" s="17" t="s">
        <v>92</v>
      </c>
      <c r="P276" s="79"/>
    </row>
    <row r="277" spans="1:16">
      <c r="A277" s="16" t="s">
        <v>579</v>
      </c>
      <c r="B277" s="35" t="s">
        <v>580</v>
      </c>
      <c r="C277" s="16" t="s">
        <v>2</v>
      </c>
      <c r="D277" s="16" t="s">
        <v>58</v>
      </c>
      <c r="E277" s="17">
        <v>16699.82</v>
      </c>
      <c r="F277" s="69" t="s">
        <v>90</v>
      </c>
      <c r="G277" s="35" t="s">
        <v>897</v>
      </c>
      <c r="H277" s="36">
        <v>10</v>
      </c>
      <c r="I277" s="17">
        <v>1619.88254</v>
      </c>
      <c r="J277" s="17">
        <f t="shared" si="11"/>
        <v>1619.88254</v>
      </c>
      <c r="K277" s="17">
        <f t="shared" si="12"/>
        <v>15079.93746</v>
      </c>
      <c r="L277" s="72">
        <v>0.03</v>
      </c>
      <c r="M277" s="17">
        <f t="shared" si="13"/>
        <v>500.9946</v>
      </c>
      <c r="N277" s="17" t="s">
        <v>92</v>
      </c>
      <c r="P277" s="79"/>
    </row>
    <row r="278" spans="1:16">
      <c r="A278" s="16" t="s">
        <v>581</v>
      </c>
      <c r="B278" s="35" t="s">
        <v>147</v>
      </c>
      <c r="C278" s="16" t="s">
        <v>2</v>
      </c>
      <c r="D278" s="16" t="s">
        <v>58</v>
      </c>
      <c r="E278" s="17">
        <v>5299.04</v>
      </c>
      <c r="F278" s="69" t="s">
        <v>90</v>
      </c>
      <c r="G278" s="35" t="s">
        <v>897</v>
      </c>
      <c r="H278" s="36">
        <v>10</v>
      </c>
      <c r="I278" s="17">
        <v>514.00688</v>
      </c>
      <c r="J278" s="17">
        <f t="shared" si="11"/>
        <v>514.00688</v>
      </c>
      <c r="K278" s="17">
        <f t="shared" si="12"/>
        <v>4785.03312</v>
      </c>
      <c r="L278" s="72">
        <v>0.03</v>
      </c>
      <c r="M278" s="17">
        <f t="shared" si="13"/>
        <v>158.9712</v>
      </c>
      <c r="N278" s="17" t="s">
        <v>92</v>
      </c>
      <c r="P278" s="79"/>
    </row>
    <row r="279" spans="1:16">
      <c r="A279" s="16" t="s">
        <v>582</v>
      </c>
      <c r="B279" s="35" t="s">
        <v>200</v>
      </c>
      <c r="C279" s="16" t="s">
        <v>2</v>
      </c>
      <c r="D279" s="16" t="s">
        <v>58</v>
      </c>
      <c r="E279" s="17">
        <v>12623.96</v>
      </c>
      <c r="F279" s="69" t="s">
        <v>90</v>
      </c>
      <c r="G279" s="35" t="s">
        <v>897</v>
      </c>
      <c r="H279" s="36">
        <v>10</v>
      </c>
      <c r="I279" s="17">
        <v>1224.52412</v>
      </c>
      <c r="J279" s="17">
        <f t="shared" si="11"/>
        <v>1224.52412</v>
      </c>
      <c r="K279" s="17">
        <f t="shared" si="12"/>
        <v>11399.43588</v>
      </c>
      <c r="L279" s="72">
        <v>0.03</v>
      </c>
      <c r="M279" s="17">
        <f t="shared" si="13"/>
        <v>378.7188</v>
      </c>
      <c r="N279" s="17" t="s">
        <v>92</v>
      </c>
      <c r="P279" s="79"/>
    </row>
    <row r="280" spans="1:16">
      <c r="A280" s="16" t="s">
        <v>583</v>
      </c>
      <c r="B280" s="35" t="s">
        <v>584</v>
      </c>
      <c r="C280" s="16" t="s">
        <v>2</v>
      </c>
      <c r="D280" s="16" t="s">
        <v>58</v>
      </c>
      <c r="E280" s="17">
        <v>6042.17</v>
      </c>
      <c r="F280" s="69" t="s">
        <v>90</v>
      </c>
      <c r="G280" s="35" t="s">
        <v>897</v>
      </c>
      <c r="H280" s="36">
        <v>10</v>
      </c>
      <c r="I280" s="17">
        <v>586.09049</v>
      </c>
      <c r="J280" s="17">
        <f t="shared" si="11"/>
        <v>586.09049</v>
      </c>
      <c r="K280" s="17">
        <f t="shared" si="12"/>
        <v>5456.07951</v>
      </c>
      <c r="L280" s="72">
        <v>0.03</v>
      </c>
      <c r="M280" s="17">
        <f t="shared" si="13"/>
        <v>181.2651</v>
      </c>
      <c r="N280" s="17" t="s">
        <v>92</v>
      </c>
      <c r="P280" s="79"/>
    </row>
    <row r="281" spans="1:16">
      <c r="A281" s="16" t="s">
        <v>585</v>
      </c>
      <c r="B281" s="35" t="s">
        <v>586</v>
      </c>
      <c r="C281" s="16" t="s">
        <v>2</v>
      </c>
      <c r="D281" s="16" t="s">
        <v>58</v>
      </c>
      <c r="E281" s="17">
        <v>856.06</v>
      </c>
      <c r="F281" s="69" t="s">
        <v>90</v>
      </c>
      <c r="G281" s="35" t="s">
        <v>897</v>
      </c>
      <c r="H281" s="36">
        <v>10</v>
      </c>
      <c r="I281" s="17">
        <v>83.03782</v>
      </c>
      <c r="J281" s="17">
        <f t="shared" si="11"/>
        <v>83.03782</v>
      </c>
      <c r="K281" s="17">
        <f t="shared" si="12"/>
        <v>773.02218</v>
      </c>
      <c r="L281" s="72">
        <v>0.03</v>
      </c>
      <c r="M281" s="17">
        <f t="shared" si="13"/>
        <v>25.6818</v>
      </c>
      <c r="N281" s="17" t="s">
        <v>92</v>
      </c>
      <c r="P281" s="79"/>
    </row>
    <row r="282" spans="1:16">
      <c r="A282" s="16" t="s">
        <v>587</v>
      </c>
      <c r="B282" s="35" t="s">
        <v>588</v>
      </c>
      <c r="C282" s="16" t="s">
        <v>2</v>
      </c>
      <c r="D282" s="16" t="s">
        <v>58</v>
      </c>
      <c r="E282" s="17">
        <v>36961.68</v>
      </c>
      <c r="F282" s="69" t="s">
        <v>90</v>
      </c>
      <c r="G282" s="35" t="s">
        <v>897</v>
      </c>
      <c r="H282" s="36">
        <v>10</v>
      </c>
      <c r="I282" s="17">
        <v>3585.28296</v>
      </c>
      <c r="J282" s="17">
        <f t="shared" si="11"/>
        <v>3585.28296</v>
      </c>
      <c r="K282" s="17">
        <f t="shared" si="12"/>
        <v>33376.39704</v>
      </c>
      <c r="L282" s="72">
        <v>0.03</v>
      </c>
      <c r="M282" s="17">
        <f t="shared" si="13"/>
        <v>1108.8504</v>
      </c>
      <c r="N282" s="17" t="s">
        <v>92</v>
      </c>
      <c r="P282" s="79"/>
    </row>
    <row r="283" spans="1:16">
      <c r="A283" s="16" t="s">
        <v>589</v>
      </c>
      <c r="B283" s="35" t="s">
        <v>590</v>
      </c>
      <c r="C283" s="16" t="s">
        <v>2</v>
      </c>
      <c r="D283" s="16" t="s">
        <v>59</v>
      </c>
      <c r="E283" s="17">
        <v>7594.82</v>
      </c>
      <c r="F283" s="69" t="s">
        <v>90</v>
      </c>
      <c r="G283" s="35" t="s">
        <v>897</v>
      </c>
      <c r="H283" s="36">
        <v>10</v>
      </c>
      <c r="I283" s="17">
        <v>736.69754</v>
      </c>
      <c r="J283" s="17">
        <f t="shared" si="11"/>
        <v>736.69754</v>
      </c>
      <c r="K283" s="17">
        <f t="shared" si="12"/>
        <v>6858.12246</v>
      </c>
      <c r="L283" s="72">
        <v>0.03</v>
      </c>
      <c r="M283" s="17">
        <f t="shared" si="13"/>
        <v>227.8446</v>
      </c>
      <c r="N283" s="17" t="s">
        <v>92</v>
      </c>
      <c r="P283" s="79"/>
    </row>
    <row r="284" spans="1:16">
      <c r="A284" s="16" t="s">
        <v>591</v>
      </c>
      <c r="B284" s="35" t="s">
        <v>340</v>
      </c>
      <c r="C284" s="16" t="s">
        <v>2</v>
      </c>
      <c r="D284" s="16" t="s">
        <v>59</v>
      </c>
      <c r="E284" s="17">
        <v>1823.36</v>
      </c>
      <c r="F284" s="69" t="s">
        <v>90</v>
      </c>
      <c r="G284" s="35" t="s">
        <v>897</v>
      </c>
      <c r="H284" s="36">
        <v>10</v>
      </c>
      <c r="I284" s="17">
        <v>176.86592</v>
      </c>
      <c r="J284" s="17">
        <f t="shared" si="11"/>
        <v>176.86592</v>
      </c>
      <c r="K284" s="17">
        <f t="shared" si="12"/>
        <v>1646.49408</v>
      </c>
      <c r="L284" s="72">
        <v>0.03</v>
      </c>
      <c r="M284" s="17">
        <f t="shared" si="13"/>
        <v>54.7008</v>
      </c>
      <c r="N284" s="17" t="s">
        <v>92</v>
      </c>
      <c r="P284" s="79"/>
    </row>
    <row r="285" spans="1:16">
      <c r="A285" s="16" t="s">
        <v>592</v>
      </c>
      <c r="B285" s="35" t="s">
        <v>355</v>
      </c>
      <c r="C285" s="16" t="s">
        <v>2</v>
      </c>
      <c r="D285" s="16" t="s">
        <v>59</v>
      </c>
      <c r="E285" s="17">
        <v>254.04</v>
      </c>
      <c r="F285" s="69" t="s">
        <v>90</v>
      </c>
      <c r="G285" s="35" t="s">
        <v>897</v>
      </c>
      <c r="H285" s="36">
        <v>10</v>
      </c>
      <c r="I285" s="17">
        <v>24.64188</v>
      </c>
      <c r="J285" s="17">
        <f t="shared" si="11"/>
        <v>24.64188</v>
      </c>
      <c r="K285" s="17">
        <f t="shared" si="12"/>
        <v>229.39812</v>
      </c>
      <c r="L285" s="72">
        <v>0.03</v>
      </c>
      <c r="M285" s="17">
        <f t="shared" si="13"/>
        <v>7.6212</v>
      </c>
      <c r="N285" s="17" t="s">
        <v>92</v>
      </c>
      <c r="P285" s="79"/>
    </row>
    <row r="286" spans="1:16">
      <c r="A286" s="16" t="s">
        <v>593</v>
      </c>
      <c r="B286" s="35" t="s">
        <v>594</v>
      </c>
      <c r="C286" s="16" t="s">
        <v>2</v>
      </c>
      <c r="D286" s="16" t="s">
        <v>59</v>
      </c>
      <c r="E286" s="17">
        <v>399.1</v>
      </c>
      <c r="F286" s="69" t="s">
        <v>90</v>
      </c>
      <c r="G286" s="35" t="s">
        <v>897</v>
      </c>
      <c r="H286" s="36">
        <v>10</v>
      </c>
      <c r="I286" s="17">
        <v>38.7127</v>
      </c>
      <c r="J286" s="17">
        <f t="shared" si="11"/>
        <v>38.7127</v>
      </c>
      <c r="K286" s="17">
        <f t="shared" si="12"/>
        <v>360.3873</v>
      </c>
      <c r="L286" s="72">
        <v>0.03</v>
      </c>
      <c r="M286" s="17">
        <f t="shared" si="13"/>
        <v>11.973</v>
      </c>
      <c r="N286" s="17" t="s">
        <v>92</v>
      </c>
      <c r="P286" s="79"/>
    </row>
    <row r="287" spans="1:16">
      <c r="A287" s="16" t="s">
        <v>595</v>
      </c>
      <c r="B287" s="35" t="s">
        <v>596</v>
      </c>
      <c r="C287" s="16" t="s">
        <v>2</v>
      </c>
      <c r="D287" s="16" t="s">
        <v>59</v>
      </c>
      <c r="E287" s="17">
        <v>6941.13</v>
      </c>
      <c r="F287" s="69" t="s">
        <v>90</v>
      </c>
      <c r="G287" s="35" t="s">
        <v>897</v>
      </c>
      <c r="H287" s="36">
        <v>10</v>
      </c>
      <c r="I287" s="17">
        <v>673.28961</v>
      </c>
      <c r="J287" s="17">
        <f t="shared" si="11"/>
        <v>673.28961</v>
      </c>
      <c r="K287" s="17">
        <f t="shared" si="12"/>
        <v>6267.84039</v>
      </c>
      <c r="L287" s="72">
        <v>0.03</v>
      </c>
      <c r="M287" s="17">
        <f t="shared" si="13"/>
        <v>208.2339</v>
      </c>
      <c r="N287" s="17" t="s">
        <v>92</v>
      </c>
      <c r="P287" s="79"/>
    </row>
    <row r="288" spans="1:16">
      <c r="A288" s="16" t="s">
        <v>597</v>
      </c>
      <c r="B288" s="35" t="s">
        <v>598</v>
      </c>
      <c r="C288" s="16" t="s">
        <v>2</v>
      </c>
      <c r="D288" s="16" t="s">
        <v>59</v>
      </c>
      <c r="E288" s="17">
        <v>1042.84</v>
      </c>
      <c r="F288" s="69" t="s">
        <v>90</v>
      </c>
      <c r="G288" s="35" t="s">
        <v>897</v>
      </c>
      <c r="H288" s="36">
        <v>10</v>
      </c>
      <c r="I288" s="17">
        <v>101.15548</v>
      </c>
      <c r="J288" s="17">
        <f t="shared" si="11"/>
        <v>101.15548</v>
      </c>
      <c r="K288" s="17">
        <f t="shared" si="12"/>
        <v>941.68452</v>
      </c>
      <c r="L288" s="72">
        <v>0.03</v>
      </c>
      <c r="M288" s="17">
        <f t="shared" si="13"/>
        <v>31.2852</v>
      </c>
      <c r="N288" s="17" t="s">
        <v>92</v>
      </c>
      <c r="P288" s="79"/>
    </row>
    <row r="289" spans="1:16">
      <c r="A289" s="16" t="s">
        <v>599</v>
      </c>
      <c r="B289" s="35" t="s">
        <v>600</v>
      </c>
      <c r="C289" s="16" t="s">
        <v>2</v>
      </c>
      <c r="D289" s="16" t="s">
        <v>59</v>
      </c>
      <c r="E289" s="17">
        <v>3445.86</v>
      </c>
      <c r="F289" s="69" t="s">
        <v>90</v>
      </c>
      <c r="G289" s="35" t="s">
        <v>897</v>
      </c>
      <c r="H289" s="36">
        <v>10</v>
      </c>
      <c r="I289" s="17">
        <v>334.24842</v>
      </c>
      <c r="J289" s="17">
        <f t="shared" si="11"/>
        <v>334.24842</v>
      </c>
      <c r="K289" s="17">
        <f t="shared" si="12"/>
        <v>3111.61158</v>
      </c>
      <c r="L289" s="72">
        <v>0.03</v>
      </c>
      <c r="M289" s="17">
        <f t="shared" si="13"/>
        <v>103.3758</v>
      </c>
      <c r="N289" s="17" t="s">
        <v>92</v>
      </c>
      <c r="P289" s="79"/>
    </row>
    <row r="290" spans="1:16">
      <c r="A290" s="16" t="s">
        <v>601</v>
      </c>
      <c r="B290" s="35" t="s">
        <v>602</v>
      </c>
      <c r="C290" s="16" t="s">
        <v>2</v>
      </c>
      <c r="D290" s="16" t="s">
        <v>59</v>
      </c>
      <c r="E290" s="17">
        <v>6451.59</v>
      </c>
      <c r="F290" s="69" t="s">
        <v>90</v>
      </c>
      <c r="G290" s="35" t="s">
        <v>897</v>
      </c>
      <c r="H290" s="36">
        <v>10</v>
      </c>
      <c r="I290" s="17">
        <v>625.80423</v>
      </c>
      <c r="J290" s="17">
        <f t="shared" si="11"/>
        <v>625.80423</v>
      </c>
      <c r="K290" s="17">
        <f t="shared" si="12"/>
        <v>5825.78577</v>
      </c>
      <c r="L290" s="72">
        <v>0.03</v>
      </c>
      <c r="M290" s="17">
        <f t="shared" si="13"/>
        <v>193.5477</v>
      </c>
      <c r="N290" s="17" t="s">
        <v>92</v>
      </c>
      <c r="P290" s="79"/>
    </row>
    <row r="291" spans="1:16">
      <c r="A291" s="16" t="s">
        <v>603</v>
      </c>
      <c r="B291" s="35" t="s">
        <v>604</v>
      </c>
      <c r="C291" s="16" t="s">
        <v>2</v>
      </c>
      <c r="D291" s="16" t="s">
        <v>50</v>
      </c>
      <c r="E291" s="17">
        <v>1102.91</v>
      </c>
      <c r="F291" s="69" t="s">
        <v>90</v>
      </c>
      <c r="G291" s="35" t="s">
        <v>897</v>
      </c>
      <c r="H291" s="36">
        <v>10</v>
      </c>
      <c r="I291" s="17">
        <v>106.98227</v>
      </c>
      <c r="J291" s="17">
        <f t="shared" si="11"/>
        <v>106.98227</v>
      </c>
      <c r="K291" s="17">
        <f t="shared" si="12"/>
        <v>995.92773</v>
      </c>
      <c r="L291" s="72">
        <v>0.03</v>
      </c>
      <c r="M291" s="17">
        <f t="shared" si="13"/>
        <v>33.0873</v>
      </c>
      <c r="N291" s="17" t="s">
        <v>92</v>
      </c>
      <c r="P291" s="79"/>
    </row>
    <row r="292" spans="1:16">
      <c r="A292" s="16" t="s">
        <v>605</v>
      </c>
      <c r="B292" s="35" t="s">
        <v>606</v>
      </c>
      <c r="C292" s="16" t="s">
        <v>2</v>
      </c>
      <c r="D292" s="16" t="s">
        <v>50</v>
      </c>
      <c r="E292" s="17">
        <v>3247.03</v>
      </c>
      <c r="F292" s="69" t="s">
        <v>90</v>
      </c>
      <c r="G292" s="35" t="s">
        <v>897</v>
      </c>
      <c r="H292" s="36">
        <v>10</v>
      </c>
      <c r="I292" s="17">
        <v>314.96191</v>
      </c>
      <c r="J292" s="17">
        <f t="shared" si="11"/>
        <v>314.96191</v>
      </c>
      <c r="K292" s="17">
        <f t="shared" si="12"/>
        <v>2932.06809</v>
      </c>
      <c r="L292" s="72">
        <v>0.03</v>
      </c>
      <c r="M292" s="17">
        <f t="shared" si="13"/>
        <v>97.4109</v>
      </c>
      <c r="N292" s="17" t="s">
        <v>92</v>
      </c>
      <c r="P292" s="79"/>
    </row>
    <row r="293" spans="1:16">
      <c r="A293" s="16" t="s">
        <v>607</v>
      </c>
      <c r="B293" s="35" t="s">
        <v>119</v>
      </c>
      <c r="C293" s="16" t="s">
        <v>2</v>
      </c>
      <c r="D293" s="16" t="s">
        <v>50</v>
      </c>
      <c r="E293" s="17">
        <v>14839.36</v>
      </c>
      <c r="F293" s="69" t="s">
        <v>90</v>
      </c>
      <c r="G293" s="35" t="s">
        <v>897</v>
      </c>
      <c r="H293" s="36">
        <v>10</v>
      </c>
      <c r="I293" s="17">
        <v>1439.41792</v>
      </c>
      <c r="J293" s="17">
        <f t="shared" si="11"/>
        <v>1439.41792</v>
      </c>
      <c r="K293" s="17">
        <f t="shared" si="12"/>
        <v>13399.94208</v>
      </c>
      <c r="L293" s="72">
        <v>0.03</v>
      </c>
      <c r="M293" s="17">
        <f t="shared" si="13"/>
        <v>445.1808</v>
      </c>
      <c r="N293" s="17" t="s">
        <v>92</v>
      </c>
      <c r="P293" s="79"/>
    </row>
    <row r="294" spans="1:16">
      <c r="A294" s="16" t="s">
        <v>608</v>
      </c>
      <c r="B294" s="35" t="s">
        <v>121</v>
      </c>
      <c r="C294" s="16" t="s">
        <v>2</v>
      </c>
      <c r="D294" s="16" t="s">
        <v>50</v>
      </c>
      <c r="E294" s="17">
        <v>66732.48</v>
      </c>
      <c r="F294" s="69" t="s">
        <v>90</v>
      </c>
      <c r="G294" s="35" t="s">
        <v>897</v>
      </c>
      <c r="H294" s="36">
        <v>10</v>
      </c>
      <c r="I294" s="17">
        <v>6473.05056</v>
      </c>
      <c r="J294" s="17">
        <f t="shared" si="11"/>
        <v>6473.05056</v>
      </c>
      <c r="K294" s="17">
        <f t="shared" si="12"/>
        <v>60259.42944</v>
      </c>
      <c r="L294" s="72">
        <v>0.03</v>
      </c>
      <c r="M294" s="17">
        <f t="shared" si="13"/>
        <v>2001.9744</v>
      </c>
      <c r="N294" s="17" t="s">
        <v>92</v>
      </c>
      <c r="P294" s="79"/>
    </row>
    <row r="295" spans="1:16">
      <c r="A295" s="16" t="s">
        <v>609</v>
      </c>
      <c r="B295" s="35" t="s">
        <v>123</v>
      </c>
      <c r="C295" s="16" t="s">
        <v>2</v>
      </c>
      <c r="D295" s="16" t="s">
        <v>50</v>
      </c>
      <c r="E295" s="17">
        <v>8576.71</v>
      </c>
      <c r="F295" s="69" t="s">
        <v>90</v>
      </c>
      <c r="G295" s="35" t="s">
        <v>897</v>
      </c>
      <c r="H295" s="36">
        <v>10</v>
      </c>
      <c r="I295" s="17">
        <v>831.94087</v>
      </c>
      <c r="J295" s="17">
        <f t="shared" si="11"/>
        <v>831.94087</v>
      </c>
      <c r="K295" s="17">
        <f t="shared" si="12"/>
        <v>7744.76913</v>
      </c>
      <c r="L295" s="72">
        <v>0.03</v>
      </c>
      <c r="M295" s="17">
        <f t="shared" si="13"/>
        <v>257.3013</v>
      </c>
      <c r="N295" s="17" t="s">
        <v>92</v>
      </c>
      <c r="P295" s="79"/>
    </row>
    <row r="296" spans="1:16">
      <c r="A296" s="16" t="s">
        <v>610</v>
      </c>
      <c r="B296" s="35" t="s">
        <v>125</v>
      </c>
      <c r="C296" s="16" t="s">
        <v>2</v>
      </c>
      <c r="D296" s="16" t="s">
        <v>50</v>
      </c>
      <c r="E296" s="17">
        <v>34079.75</v>
      </c>
      <c r="F296" s="69" t="s">
        <v>90</v>
      </c>
      <c r="G296" s="35" t="s">
        <v>897</v>
      </c>
      <c r="H296" s="36">
        <v>10</v>
      </c>
      <c r="I296" s="17">
        <v>3305.73575</v>
      </c>
      <c r="J296" s="17">
        <f t="shared" si="11"/>
        <v>3305.73575</v>
      </c>
      <c r="K296" s="17">
        <f t="shared" si="12"/>
        <v>30774.01425</v>
      </c>
      <c r="L296" s="72">
        <v>0.03</v>
      </c>
      <c r="M296" s="17">
        <f t="shared" si="13"/>
        <v>1022.3925</v>
      </c>
      <c r="N296" s="17" t="s">
        <v>92</v>
      </c>
      <c r="P296" s="79"/>
    </row>
    <row r="297" spans="1:16">
      <c r="A297" s="16" t="s">
        <v>611</v>
      </c>
      <c r="B297" s="35" t="s">
        <v>127</v>
      </c>
      <c r="C297" s="16" t="s">
        <v>2</v>
      </c>
      <c r="D297" s="16" t="s">
        <v>50</v>
      </c>
      <c r="E297" s="17">
        <v>16788.11</v>
      </c>
      <c r="F297" s="69" t="s">
        <v>90</v>
      </c>
      <c r="G297" s="35" t="s">
        <v>897</v>
      </c>
      <c r="H297" s="36">
        <v>10</v>
      </c>
      <c r="I297" s="17">
        <v>1628.44667</v>
      </c>
      <c r="J297" s="17">
        <f t="shared" ref="J297:J324" si="14">I297</f>
        <v>1628.44667</v>
      </c>
      <c r="K297" s="17">
        <f t="shared" si="12"/>
        <v>15159.66333</v>
      </c>
      <c r="L297" s="72">
        <v>0.03</v>
      </c>
      <c r="M297" s="17">
        <f t="shared" si="13"/>
        <v>503.6433</v>
      </c>
      <c r="N297" s="17" t="s">
        <v>92</v>
      </c>
      <c r="P297" s="79"/>
    </row>
    <row r="298" spans="1:16">
      <c r="A298" s="16" t="s">
        <v>612</v>
      </c>
      <c r="B298" s="35" t="s">
        <v>613</v>
      </c>
      <c r="C298" s="16" t="s">
        <v>2</v>
      </c>
      <c r="D298" s="16" t="s">
        <v>24</v>
      </c>
      <c r="E298" s="17">
        <v>11591.71</v>
      </c>
      <c r="F298" s="69" t="s">
        <v>90</v>
      </c>
      <c r="G298" s="35" t="s">
        <v>897</v>
      </c>
      <c r="H298" s="36">
        <v>10</v>
      </c>
      <c r="I298" s="17">
        <v>1124.39587</v>
      </c>
      <c r="J298" s="17">
        <f t="shared" si="14"/>
        <v>1124.39587</v>
      </c>
      <c r="K298" s="17">
        <f t="shared" si="12"/>
        <v>10467.31413</v>
      </c>
      <c r="L298" s="72">
        <v>0.03</v>
      </c>
      <c r="M298" s="17">
        <f t="shared" si="13"/>
        <v>347.7513</v>
      </c>
      <c r="N298" s="17" t="s">
        <v>92</v>
      </c>
      <c r="P298" s="79"/>
    </row>
    <row r="299" spans="1:16">
      <c r="A299" s="16" t="s">
        <v>614</v>
      </c>
      <c r="B299" s="35" t="s">
        <v>285</v>
      </c>
      <c r="C299" s="16" t="s">
        <v>2</v>
      </c>
      <c r="D299" s="16" t="s">
        <v>24</v>
      </c>
      <c r="E299" s="17">
        <v>3714.13</v>
      </c>
      <c r="F299" s="69" t="s">
        <v>90</v>
      </c>
      <c r="G299" s="35" t="s">
        <v>897</v>
      </c>
      <c r="H299" s="36">
        <v>10</v>
      </c>
      <c r="I299" s="17">
        <v>360.27061</v>
      </c>
      <c r="J299" s="17">
        <f t="shared" si="14"/>
        <v>360.27061</v>
      </c>
      <c r="K299" s="17">
        <f t="shared" si="12"/>
        <v>3353.85939</v>
      </c>
      <c r="L299" s="72">
        <v>0.03</v>
      </c>
      <c r="M299" s="17">
        <f t="shared" si="13"/>
        <v>111.4239</v>
      </c>
      <c r="N299" s="17" t="s">
        <v>92</v>
      </c>
      <c r="P299" s="79"/>
    </row>
    <row r="300" spans="1:16">
      <c r="A300" s="16" t="s">
        <v>615</v>
      </c>
      <c r="B300" s="35" t="s">
        <v>616</v>
      </c>
      <c r="C300" s="16" t="s">
        <v>2</v>
      </c>
      <c r="D300" s="16" t="s">
        <v>24</v>
      </c>
      <c r="E300" s="17">
        <v>9441.83</v>
      </c>
      <c r="F300" s="69" t="s">
        <v>90</v>
      </c>
      <c r="G300" s="35" t="s">
        <v>897</v>
      </c>
      <c r="H300" s="36">
        <v>10</v>
      </c>
      <c r="I300" s="17">
        <v>915.85751</v>
      </c>
      <c r="J300" s="17">
        <f t="shared" si="14"/>
        <v>915.85751</v>
      </c>
      <c r="K300" s="17">
        <f t="shared" si="12"/>
        <v>8525.97249</v>
      </c>
      <c r="L300" s="72">
        <v>0.03</v>
      </c>
      <c r="M300" s="17">
        <f t="shared" si="13"/>
        <v>283.2549</v>
      </c>
      <c r="N300" s="17" t="s">
        <v>92</v>
      </c>
      <c r="P300" s="79"/>
    </row>
    <row r="301" spans="1:16">
      <c r="A301" s="16" t="s">
        <v>617</v>
      </c>
      <c r="B301" s="35" t="s">
        <v>618</v>
      </c>
      <c r="C301" s="16" t="s">
        <v>2</v>
      </c>
      <c r="D301" s="16" t="s">
        <v>46</v>
      </c>
      <c r="E301" s="17">
        <v>248068.32</v>
      </c>
      <c r="F301" s="69" t="s">
        <v>90</v>
      </c>
      <c r="G301" s="35" t="s">
        <v>897</v>
      </c>
      <c r="H301" s="36">
        <v>10</v>
      </c>
      <c r="I301" s="17">
        <v>24062.62704</v>
      </c>
      <c r="J301" s="17">
        <f t="shared" si="14"/>
        <v>24062.62704</v>
      </c>
      <c r="K301" s="17">
        <f t="shared" si="12"/>
        <v>224005.69296</v>
      </c>
      <c r="L301" s="72">
        <v>0.03</v>
      </c>
      <c r="M301" s="17">
        <f t="shared" si="13"/>
        <v>7442.0496</v>
      </c>
      <c r="N301" s="17" t="s">
        <v>92</v>
      </c>
      <c r="P301" s="79"/>
    </row>
    <row r="302" spans="1:16">
      <c r="A302" s="16" t="s">
        <v>619</v>
      </c>
      <c r="B302" s="35" t="s">
        <v>494</v>
      </c>
      <c r="C302" s="16" t="s">
        <v>2</v>
      </c>
      <c r="D302" s="16" t="s">
        <v>24</v>
      </c>
      <c r="E302" s="17">
        <v>379.64</v>
      </c>
      <c r="F302" s="69" t="s">
        <v>90</v>
      </c>
      <c r="G302" s="35" t="s">
        <v>897</v>
      </c>
      <c r="H302" s="36">
        <v>10</v>
      </c>
      <c r="I302" s="17">
        <v>36.82508</v>
      </c>
      <c r="J302" s="17">
        <f t="shared" si="14"/>
        <v>36.82508</v>
      </c>
      <c r="K302" s="17">
        <f t="shared" si="12"/>
        <v>342.81492</v>
      </c>
      <c r="L302" s="72">
        <v>0.03</v>
      </c>
      <c r="M302" s="17">
        <f t="shared" si="13"/>
        <v>11.3892</v>
      </c>
      <c r="N302" s="17" t="s">
        <v>92</v>
      </c>
      <c r="P302" s="79"/>
    </row>
    <row r="303" spans="1:16">
      <c r="A303" s="16" t="s">
        <v>620</v>
      </c>
      <c r="B303" s="35" t="s">
        <v>621</v>
      </c>
      <c r="C303" s="16" t="s">
        <v>2</v>
      </c>
      <c r="D303" s="16" t="s">
        <v>24</v>
      </c>
      <c r="E303" s="17">
        <v>268.7</v>
      </c>
      <c r="F303" s="69" t="s">
        <v>90</v>
      </c>
      <c r="G303" s="35" t="s">
        <v>897</v>
      </c>
      <c r="H303" s="36">
        <v>10</v>
      </c>
      <c r="I303" s="17">
        <v>26.0639</v>
      </c>
      <c r="J303" s="17">
        <f t="shared" si="14"/>
        <v>26.0639</v>
      </c>
      <c r="K303" s="17">
        <f t="shared" si="12"/>
        <v>242.6361</v>
      </c>
      <c r="L303" s="72">
        <v>0.03</v>
      </c>
      <c r="M303" s="17">
        <f t="shared" si="13"/>
        <v>8.061</v>
      </c>
      <c r="N303" s="17" t="s">
        <v>92</v>
      </c>
      <c r="P303" s="79"/>
    </row>
    <row r="304" spans="1:16">
      <c r="A304" s="16" t="s">
        <v>622</v>
      </c>
      <c r="B304" s="35" t="s">
        <v>623</v>
      </c>
      <c r="C304" s="16" t="s">
        <v>2</v>
      </c>
      <c r="D304" s="16" t="s">
        <v>24</v>
      </c>
      <c r="E304" s="17">
        <v>1541.22</v>
      </c>
      <c r="F304" s="69" t="s">
        <v>90</v>
      </c>
      <c r="G304" s="35" t="s">
        <v>897</v>
      </c>
      <c r="H304" s="36">
        <v>10</v>
      </c>
      <c r="I304" s="17">
        <v>149.49834</v>
      </c>
      <c r="J304" s="17">
        <f t="shared" si="14"/>
        <v>149.49834</v>
      </c>
      <c r="K304" s="17">
        <f t="shared" si="12"/>
        <v>1391.72166</v>
      </c>
      <c r="L304" s="72">
        <v>0.03</v>
      </c>
      <c r="M304" s="17">
        <f t="shared" si="13"/>
        <v>46.2366</v>
      </c>
      <c r="N304" s="17" t="s">
        <v>92</v>
      </c>
      <c r="P304" s="79"/>
    </row>
    <row r="305" spans="1:16">
      <c r="A305" s="16" t="s">
        <v>624</v>
      </c>
      <c r="B305" s="35" t="s">
        <v>625</v>
      </c>
      <c r="C305" s="16" t="s">
        <v>2</v>
      </c>
      <c r="D305" s="16" t="s">
        <v>24</v>
      </c>
      <c r="E305" s="17">
        <v>3820.76</v>
      </c>
      <c r="F305" s="69" t="s">
        <v>90</v>
      </c>
      <c r="G305" s="35" t="s">
        <v>897</v>
      </c>
      <c r="H305" s="36">
        <v>10</v>
      </c>
      <c r="I305" s="17">
        <v>370.61372</v>
      </c>
      <c r="J305" s="17">
        <f t="shared" si="14"/>
        <v>370.61372</v>
      </c>
      <c r="K305" s="17">
        <f t="shared" si="12"/>
        <v>3450.14628</v>
      </c>
      <c r="L305" s="72">
        <v>0.03</v>
      </c>
      <c r="M305" s="17">
        <f t="shared" si="13"/>
        <v>114.6228</v>
      </c>
      <c r="N305" s="17" t="s">
        <v>92</v>
      </c>
      <c r="P305" s="79"/>
    </row>
    <row r="306" spans="1:16">
      <c r="A306" s="16" t="s">
        <v>626</v>
      </c>
      <c r="B306" s="35" t="s">
        <v>627</v>
      </c>
      <c r="C306" s="16" t="s">
        <v>2</v>
      </c>
      <c r="D306" s="16" t="s">
        <v>56</v>
      </c>
      <c r="E306" s="17">
        <v>2703.88</v>
      </c>
      <c r="F306" s="69" t="s">
        <v>90</v>
      </c>
      <c r="G306" s="35" t="s">
        <v>897</v>
      </c>
      <c r="H306" s="36">
        <v>10</v>
      </c>
      <c r="I306" s="17">
        <v>262.27636</v>
      </c>
      <c r="J306" s="17">
        <f t="shared" si="14"/>
        <v>262.27636</v>
      </c>
      <c r="K306" s="17">
        <f t="shared" si="12"/>
        <v>2441.60364</v>
      </c>
      <c r="L306" s="72">
        <v>0.03</v>
      </c>
      <c r="M306" s="17">
        <f t="shared" si="13"/>
        <v>81.1164</v>
      </c>
      <c r="N306" s="17" t="s">
        <v>92</v>
      </c>
      <c r="P306" s="79"/>
    </row>
    <row r="307" spans="1:16">
      <c r="A307" s="16" t="s">
        <v>628</v>
      </c>
      <c r="B307" s="35" t="s">
        <v>552</v>
      </c>
      <c r="C307" s="16" t="s">
        <v>2</v>
      </c>
      <c r="D307" s="16" t="s">
        <v>56</v>
      </c>
      <c r="E307" s="17">
        <v>216.4</v>
      </c>
      <c r="F307" s="69" t="s">
        <v>90</v>
      </c>
      <c r="G307" s="35" t="s">
        <v>897</v>
      </c>
      <c r="H307" s="36">
        <v>10</v>
      </c>
      <c r="I307" s="17">
        <v>20.9908</v>
      </c>
      <c r="J307" s="17">
        <f t="shared" si="14"/>
        <v>20.9908</v>
      </c>
      <c r="K307" s="17">
        <f t="shared" si="12"/>
        <v>195.4092</v>
      </c>
      <c r="L307" s="72">
        <v>0.03</v>
      </c>
      <c r="M307" s="17">
        <f t="shared" si="13"/>
        <v>6.492</v>
      </c>
      <c r="N307" s="17" t="s">
        <v>92</v>
      </c>
      <c r="P307" s="79"/>
    </row>
    <row r="308" spans="1:16">
      <c r="A308" s="16" t="s">
        <v>629</v>
      </c>
      <c r="B308" s="35" t="s">
        <v>630</v>
      </c>
      <c r="C308" s="16" t="s">
        <v>2</v>
      </c>
      <c r="D308" s="16" t="s">
        <v>56</v>
      </c>
      <c r="E308" s="17">
        <v>1086.98</v>
      </c>
      <c r="F308" s="69" t="s">
        <v>90</v>
      </c>
      <c r="G308" s="35" t="s">
        <v>897</v>
      </c>
      <c r="H308" s="36">
        <v>10</v>
      </c>
      <c r="I308" s="17">
        <v>105.43706</v>
      </c>
      <c r="J308" s="17">
        <f t="shared" si="14"/>
        <v>105.43706</v>
      </c>
      <c r="K308" s="17">
        <f t="shared" si="12"/>
        <v>981.54294</v>
      </c>
      <c r="L308" s="72">
        <v>0.03</v>
      </c>
      <c r="M308" s="17">
        <f t="shared" si="13"/>
        <v>32.6094</v>
      </c>
      <c r="N308" s="17" t="s">
        <v>92</v>
      </c>
      <c r="P308" s="79"/>
    </row>
    <row r="309" spans="1:16">
      <c r="A309" s="16" t="s">
        <v>631</v>
      </c>
      <c r="B309" s="35" t="s">
        <v>632</v>
      </c>
      <c r="C309" s="16" t="s">
        <v>2</v>
      </c>
      <c r="D309" s="16" t="s">
        <v>56</v>
      </c>
      <c r="E309" s="17">
        <v>237.12</v>
      </c>
      <c r="F309" s="69" t="s">
        <v>90</v>
      </c>
      <c r="G309" s="35" t="s">
        <v>897</v>
      </c>
      <c r="H309" s="36">
        <v>10</v>
      </c>
      <c r="I309" s="17">
        <v>23.00064</v>
      </c>
      <c r="J309" s="17">
        <f t="shared" si="14"/>
        <v>23.00064</v>
      </c>
      <c r="K309" s="17">
        <f t="shared" si="12"/>
        <v>214.11936</v>
      </c>
      <c r="L309" s="72">
        <v>0.03</v>
      </c>
      <c r="M309" s="17">
        <f t="shared" si="13"/>
        <v>7.1136</v>
      </c>
      <c r="N309" s="17" t="s">
        <v>92</v>
      </c>
      <c r="P309" s="79"/>
    </row>
    <row r="310" spans="1:16">
      <c r="A310" s="16" t="s">
        <v>633</v>
      </c>
      <c r="B310" s="35" t="s">
        <v>634</v>
      </c>
      <c r="C310" s="16" t="s">
        <v>2</v>
      </c>
      <c r="D310" s="16" t="s">
        <v>56</v>
      </c>
      <c r="E310" s="17">
        <v>527.34</v>
      </c>
      <c r="F310" s="69" t="s">
        <v>90</v>
      </c>
      <c r="G310" s="35" t="s">
        <v>897</v>
      </c>
      <c r="H310" s="36">
        <v>10</v>
      </c>
      <c r="I310" s="17">
        <v>51.15198</v>
      </c>
      <c r="J310" s="17">
        <f t="shared" si="14"/>
        <v>51.15198</v>
      </c>
      <c r="K310" s="17">
        <f t="shared" si="12"/>
        <v>476.18802</v>
      </c>
      <c r="L310" s="72">
        <v>0.03</v>
      </c>
      <c r="M310" s="17">
        <f t="shared" si="13"/>
        <v>15.8202</v>
      </c>
      <c r="N310" s="17" t="s">
        <v>92</v>
      </c>
      <c r="P310" s="79"/>
    </row>
    <row r="311" spans="1:16">
      <c r="A311" s="16" t="s">
        <v>635</v>
      </c>
      <c r="B311" s="35" t="s">
        <v>355</v>
      </c>
      <c r="C311" s="16" t="s">
        <v>2</v>
      </c>
      <c r="D311" s="16" t="s">
        <v>56</v>
      </c>
      <c r="E311" s="17">
        <v>254.04</v>
      </c>
      <c r="F311" s="69" t="s">
        <v>90</v>
      </c>
      <c r="G311" s="35" t="s">
        <v>897</v>
      </c>
      <c r="H311" s="36">
        <v>10</v>
      </c>
      <c r="I311" s="17">
        <v>24.64188</v>
      </c>
      <c r="J311" s="17">
        <f t="shared" si="14"/>
        <v>24.64188</v>
      </c>
      <c r="K311" s="17">
        <f t="shared" si="12"/>
        <v>229.39812</v>
      </c>
      <c r="L311" s="72">
        <v>0.03</v>
      </c>
      <c r="M311" s="17">
        <f t="shared" si="13"/>
        <v>7.6212</v>
      </c>
      <c r="N311" s="17" t="s">
        <v>92</v>
      </c>
      <c r="P311" s="79"/>
    </row>
    <row r="312" spans="1:16">
      <c r="A312" s="16" t="s">
        <v>636</v>
      </c>
      <c r="B312" s="35" t="s">
        <v>637</v>
      </c>
      <c r="C312" s="16" t="s">
        <v>2</v>
      </c>
      <c r="D312" s="16" t="s">
        <v>56</v>
      </c>
      <c r="E312" s="17">
        <v>187.44</v>
      </c>
      <c r="F312" s="69" t="s">
        <v>90</v>
      </c>
      <c r="G312" s="35" t="s">
        <v>897</v>
      </c>
      <c r="H312" s="36">
        <v>10</v>
      </c>
      <c r="I312" s="17">
        <v>18.18168</v>
      </c>
      <c r="J312" s="17">
        <f t="shared" si="14"/>
        <v>18.18168</v>
      </c>
      <c r="K312" s="17">
        <f t="shared" si="12"/>
        <v>169.25832</v>
      </c>
      <c r="L312" s="72">
        <v>0.03</v>
      </c>
      <c r="M312" s="17">
        <f t="shared" si="13"/>
        <v>5.6232</v>
      </c>
      <c r="N312" s="17" t="s">
        <v>92</v>
      </c>
      <c r="P312" s="79"/>
    </row>
    <row r="313" spans="1:16">
      <c r="A313" s="16" t="s">
        <v>638</v>
      </c>
      <c r="B313" s="35" t="s">
        <v>639</v>
      </c>
      <c r="C313" s="16" t="s">
        <v>2</v>
      </c>
      <c r="D313" s="16" t="s">
        <v>56</v>
      </c>
      <c r="E313" s="17">
        <v>114.44</v>
      </c>
      <c r="F313" s="69" t="s">
        <v>90</v>
      </c>
      <c r="G313" s="35" t="s">
        <v>897</v>
      </c>
      <c r="H313" s="36">
        <v>10</v>
      </c>
      <c r="I313" s="17">
        <v>11.10068</v>
      </c>
      <c r="J313" s="17">
        <f t="shared" si="14"/>
        <v>11.10068</v>
      </c>
      <c r="K313" s="17">
        <f t="shared" si="12"/>
        <v>103.33932</v>
      </c>
      <c r="L313" s="72">
        <v>0.03</v>
      </c>
      <c r="M313" s="17">
        <f t="shared" si="13"/>
        <v>3.4332</v>
      </c>
      <c r="N313" s="17" t="s">
        <v>92</v>
      </c>
      <c r="P313" s="79"/>
    </row>
    <row r="314" spans="1:16">
      <c r="A314" s="16" t="s">
        <v>640</v>
      </c>
      <c r="B314" s="35" t="s">
        <v>531</v>
      </c>
      <c r="C314" s="16" t="s">
        <v>2</v>
      </c>
      <c r="D314" s="16" t="s">
        <v>59</v>
      </c>
      <c r="E314" s="17">
        <v>453.82</v>
      </c>
      <c r="F314" s="69" t="s">
        <v>90</v>
      </c>
      <c r="G314" s="35" t="s">
        <v>897</v>
      </c>
      <c r="H314" s="36">
        <v>10</v>
      </c>
      <c r="I314" s="17">
        <v>44.02054</v>
      </c>
      <c r="J314" s="17">
        <f t="shared" si="14"/>
        <v>44.02054</v>
      </c>
      <c r="K314" s="17">
        <f t="shared" si="12"/>
        <v>409.79946</v>
      </c>
      <c r="L314" s="72">
        <v>0.03</v>
      </c>
      <c r="M314" s="17">
        <f t="shared" si="13"/>
        <v>13.6146</v>
      </c>
      <c r="N314" s="17" t="s">
        <v>92</v>
      </c>
      <c r="P314" s="79"/>
    </row>
    <row r="315" spans="1:16">
      <c r="A315" s="16" t="s">
        <v>641</v>
      </c>
      <c r="B315" s="35" t="s">
        <v>642</v>
      </c>
      <c r="C315" s="16" t="s">
        <v>2</v>
      </c>
      <c r="D315" s="16" t="s">
        <v>59</v>
      </c>
      <c r="E315" s="17">
        <v>147.3</v>
      </c>
      <c r="F315" s="69" t="s">
        <v>90</v>
      </c>
      <c r="G315" s="35" t="s">
        <v>897</v>
      </c>
      <c r="H315" s="36">
        <v>10</v>
      </c>
      <c r="I315" s="17">
        <v>14.2881</v>
      </c>
      <c r="J315" s="17">
        <f t="shared" si="14"/>
        <v>14.2881</v>
      </c>
      <c r="K315" s="17">
        <f t="shared" si="12"/>
        <v>133.0119</v>
      </c>
      <c r="L315" s="72">
        <v>0.03</v>
      </c>
      <c r="M315" s="17">
        <f t="shared" si="13"/>
        <v>4.419</v>
      </c>
      <c r="N315" s="17" t="s">
        <v>92</v>
      </c>
      <c r="P315" s="79"/>
    </row>
    <row r="316" spans="1:16">
      <c r="A316" s="16" t="s">
        <v>643</v>
      </c>
      <c r="B316" s="35" t="s">
        <v>479</v>
      </c>
      <c r="C316" s="16" t="s">
        <v>2</v>
      </c>
      <c r="D316" s="16" t="s">
        <v>59</v>
      </c>
      <c r="E316" s="17">
        <v>146.71</v>
      </c>
      <c r="F316" s="69" t="s">
        <v>90</v>
      </c>
      <c r="G316" s="35" t="s">
        <v>897</v>
      </c>
      <c r="H316" s="36">
        <v>10</v>
      </c>
      <c r="I316" s="17">
        <v>14.23087</v>
      </c>
      <c r="J316" s="17">
        <f t="shared" si="14"/>
        <v>14.23087</v>
      </c>
      <c r="K316" s="17">
        <f t="shared" si="12"/>
        <v>132.47913</v>
      </c>
      <c r="L316" s="72">
        <v>0.03</v>
      </c>
      <c r="M316" s="17">
        <f t="shared" si="13"/>
        <v>4.4013</v>
      </c>
      <c r="N316" s="17" t="s">
        <v>92</v>
      </c>
      <c r="P316" s="79"/>
    </row>
    <row r="317" spans="1:16">
      <c r="A317" s="16" t="s">
        <v>644</v>
      </c>
      <c r="B317" s="35" t="s">
        <v>645</v>
      </c>
      <c r="C317" s="16" t="s">
        <v>2</v>
      </c>
      <c r="D317" s="16" t="s">
        <v>59</v>
      </c>
      <c r="E317" s="17">
        <v>2271.06</v>
      </c>
      <c r="F317" s="69" t="s">
        <v>90</v>
      </c>
      <c r="G317" s="35" t="s">
        <v>897</v>
      </c>
      <c r="H317" s="36">
        <v>10</v>
      </c>
      <c r="I317" s="17">
        <v>220.29282</v>
      </c>
      <c r="J317" s="17">
        <f t="shared" si="14"/>
        <v>220.29282</v>
      </c>
      <c r="K317" s="17">
        <f t="shared" si="12"/>
        <v>2050.76718</v>
      </c>
      <c r="L317" s="72">
        <v>0.03</v>
      </c>
      <c r="M317" s="17">
        <f t="shared" si="13"/>
        <v>68.1318</v>
      </c>
      <c r="N317" s="17" t="s">
        <v>92</v>
      </c>
      <c r="P317" s="79"/>
    </row>
    <row r="318" spans="1:16">
      <c r="A318" s="16" t="s">
        <v>646</v>
      </c>
      <c r="B318" s="35" t="s">
        <v>647</v>
      </c>
      <c r="C318" s="16" t="s">
        <v>2</v>
      </c>
      <c r="D318" s="16" t="s">
        <v>59</v>
      </c>
      <c r="E318" s="17">
        <v>2263.34</v>
      </c>
      <c r="F318" s="69" t="s">
        <v>90</v>
      </c>
      <c r="G318" s="35" t="s">
        <v>897</v>
      </c>
      <c r="H318" s="36">
        <v>10</v>
      </c>
      <c r="I318" s="17">
        <v>219.54398</v>
      </c>
      <c r="J318" s="17">
        <f t="shared" si="14"/>
        <v>219.54398</v>
      </c>
      <c r="K318" s="17">
        <f t="shared" si="12"/>
        <v>2043.79602</v>
      </c>
      <c r="L318" s="72">
        <v>0.03</v>
      </c>
      <c r="M318" s="17">
        <f t="shared" si="13"/>
        <v>67.9002</v>
      </c>
      <c r="N318" s="17" t="s">
        <v>92</v>
      </c>
      <c r="P318" s="79"/>
    </row>
    <row r="319" spans="1:16">
      <c r="A319" s="16" t="s">
        <v>648</v>
      </c>
      <c r="B319" s="35" t="s">
        <v>649</v>
      </c>
      <c r="C319" s="16" t="s">
        <v>2</v>
      </c>
      <c r="D319" s="16" t="s">
        <v>59</v>
      </c>
      <c r="E319" s="17">
        <v>1465.2</v>
      </c>
      <c r="F319" s="69" t="s">
        <v>90</v>
      </c>
      <c r="G319" s="35" t="s">
        <v>897</v>
      </c>
      <c r="H319" s="36">
        <v>10</v>
      </c>
      <c r="I319" s="17">
        <v>142.1244</v>
      </c>
      <c r="J319" s="17">
        <f t="shared" si="14"/>
        <v>142.1244</v>
      </c>
      <c r="K319" s="17">
        <f t="shared" si="12"/>
        <v>1323.0756</v>
      </c>
      <c r="L319" s="72">
        <v>0.03</v>
      </c>
      <c r="M319" s="17">
        <f t="shared" si="13"/>
        <v>43.956</v>
      </c>
      <c r="N319" s="17" t="s">
        <v>92</v>
      </c>
      <c r="P319" s="79"/>
    </row>
    <row r="320" spans="1:16">
      <c r="A320" s="16" t="s">
        <v>650</v>
      </c>
      <c r="B320" s="35" t="s">
        <v>651</v>
      </c>
      <c r="C320" s="16" t="s">
        <v>2</v>
      </c>
      <c r="D320" s="16" t="s">
        <v>59</v>
      </c>
      <c r="E320" s="17">
        <v>935.99</v>
      </c>
      <c r="F320" s="69" t="s">
        <v>90</v>
      </c>
      <c r="G320" s="35" t="s">
        <v>897</v>
      </c>
      <c r="H320" s="36">
        <v>10</v>
      </c>
      <c r="I320" s="17">
        <v>90.79103</v>
      </c>
      <c r="J320" s="17">
        <f t="shared" si="14"/>
        <v>90.79103</v>
      </c>
      <c r="K320" s="17">
        <f t="shared" si="12"/>
        <v>845.19897</v>
      </c>
      <c r="L320" s="72">
        <v>0.03</v>
      </c>
      <c r="M320" s="17">
        <f t="shared" si="13"/>
        <v>28.0797</v>
      </c>
      <c r="N320" s="17" t="s">
        <v>92</v>
      </c>
      <c r="P320" s="79"/>
    </row>
    <row r="321" spans="1:16">
      <c r="A321" s="16" t="s">
        <v>652</v>
      </c>
      <c r="B321" s="35" t="s">
        <v>651</v>
      </c>
      <c r="C321" s="16" t="s">
        <v>2</v>
      </c>
      <c r="D321" s="16" t="s">
        <v>59</v>
      </c>
      <c r="E321" s="17">
        <v>640.91</v>
      </c>
      <c r="F321" s="69" t="s">
        <v>90</v>
      </c>
      <c r="G321" s="35" t="s">
        <v>897</v>
      </c>
      <c r="H321" s="36">
        <v>10</v>
      </c>
      <c r="I321" s="17">
        <v>62.16827</v>
      </c>
      <c r="J321" s="17">
        <f t="shared" si="14"/>
        <v>62.16827</v>
      </c>
      <c r="K321" s="17">
        <f t="shared" si="12"/>
        <v>578.74173</v>
      </c>
      <c r="L321" s="72">
        <v>0.03</v>
      </c>
      <c r="M321" s="17">
        <f t="shared" si="13"/>
        <v>19.2273</v>
      </c>
      <c r="N321" s="17" t="s">
        <v>92</v>
      </c>
      <c r="P321" s="79"/>
    </row>
    <row r="322" spans="1:16">
      <c r="A322" s="16" t="s">
        <v>653</v>
      </c>
      <c r="B322" s="35" t="s">
        <v>654</v>
      </c>
      <c r="C322" s="16" t="s">
        <v>2</v>
      </c>
      <c r="D322" s="16" t="s">
        <v>59</v>
      </c>
      <c r="E322" s="17">
        <v>73.65</v>
      </c>
      <c r="F322" s="69" t="s">
        <v>90</v>
      </c>
      <c r="G322" s="35" t="s">
        <v>897</v>
      </c>
      <c r="H322" s="36">
        <v>10</v>
      </c>
      <c r="I322" s="17">
        <v>7.14405</v>
      </c>
      <c r="J322" s="17">
        <f t="shared" si="14"/>
        <v>7.14405</v>
      </c>
      <c r="K322" s="17">
        <f t="shared" si="12"/>
        <v>66.50595</v>
      </c>
      <c r="L322" s="72">
        <v>0.03</v>
      </c>
      <c r="M322" s="17">
        <f t="shared" si="13"/>
        <v>2.2095</v>
      </c>
      <c r="N322" s="17" t="s">
        <v>92</v>
      </c>
      <c r="P322" s="79"/>
    </row>
    <row r="323" spans="1:16">
      <c r="A323" s="16" t="s">
        <v>655</v>
      </c>
      <c r="B323" s="35" t="s">
        <v>654</v>
      </c>
      <c r="C323" s="16" t="s">
        <v>2</v>
      </c>
      <c r="D323" s="16" t="s">
        <v>59</v>
      </c>
      <c r="E323" s="17">
        <v>133.23</v>
      </c>
      <c r="F323" s="69" t="s">
        <v>90</v>
      </c>
      <c r="G323" s="35" t="s">
        <v>897</v>
      </c>
      <c r="H323" s="36">
        <v>10</v>
      </c>
      <c r="I323" s="17">
        <v>12.92331</v>
      </c>
      <c r="J323" s="17">
        <f t="shared" si="14"/>
        <v>12.92331</v>
      </c>
      <c r="K323" s="17">
        <f t="shared" si="12"/>
        <v>120.30669</v>
      </c>
      <c r="L323" s="72">
        <v>0.03</v>
      </c>
      <c r="M323" s="17">
        <f t="shared" si="13"/>
        <v>3.9969</v>
      </c>
      <c r="N323" s="17" t="s">
        <v>92</v>
      </c>
      <c r="P323" s="79"/>
    </row>
    <row r="324" spans="1:16">
      <c r="A324" s="16" t="s">
        <v>656</v>
      </c>
      <c r="B324" s="35" t="s">
        <v>654</v>
      </c>
      <c r="C324" s="16" t="s">
        <v>2</v>
      </c>
      <c r="D324" s="16" t="s">
        <v>59</v>
      </c>
      <c r="E324" s="17">
        <v>220.12</v>
      </c>
      <c r="F324" s="69" t="s">
        <v>90</v>
      </c>
      <c r="G324" s="35" t="s">
        <v>897</v>
      </c>
      <c r="H324" s="36">
        <v>10</v>
      </c>
      <c r="I324" s="17">
        <v>21.35164</v>
      </c>
      <c r="J324" s="17">
        <f t="shared" si="14"/>
        <v>21.35164</v>
      </c>
      <c r="K324" s="17">
        <f t="shared" ref="K324:K387" si="15">E324-J324</f>
        <v>198.76836</v>
      </c>
      <c r="L324" s="72">
        <v>0.03</v>
      </c>
      <c r="M324" s="17">
        <f t="shared" ref="M324:M387" si="16">E324*L324</f>
        <v>6.6036</v>
      </c>
      <c r="N324" s="17" t="s">
        <v>92</v>
      </c>
      <c r="P324" s="79"/>
    </row>
    <row r="325" spans="1:16">
      <c r="A325" s="16" t="s">
        <v>657</v>
      </c>
      <c r="B325" s="35" t="s">
        <v>658</v>
      </c>
      <c r="C325" s="16" t="s">
        <v>2</v>
      </c>
      <c r="D325" s="16" t="s">
        <v>59</v>
      </c>
      <c r="E325" s="17">
        <v>168.48</v>
      </c>
      <c r="F325" s="69" t="s">
        <v>90</v>
      </c>
      <c r="G325" s="35" t="s">
        <v>897</v>
      </c>
      <c r="H325" s="36">
        <v>10</v>
      </c>
      <c r="I325" s="17">
        <v>16.34256</v>
      </c>
      <c r="J325" s="17">
        <f t="shared" ref="J325:J328" si="17">I325</f>
        <v>16.34256</v>
      </c>
      <c r="K325" s="17">
        <f t="shared" si="15"/>
        <v>152.13744</v>
      </c>
      <c r="L325" s="72">
        <v>0.03</v>
      </c>
      <c r="M325" s="17">
        <f t="shared" si="16"/>
        <v>5.0544</v>
      </c>
      <c r="N325" s="17" t="s">
        <v>92</v>
      </c>
      <c r="P325" s="79"/>
    </row>
    <row r="326" spans="1:16">
      <c r="A326" s="16" t="s">
        <v>659</v>
      </c>
      <c r="B326" s="35" t="s">
        <v>586</v>
      </c>
      <c r="C326" s="16" t="s">
        <v>2</v>
      </c>
      <c r="D326" s="16" t="s">
        <v>59</v>
      </c>
      <c r="E326" s="17">
        <v>2543.36</v>
      </c>
      <c r="F326" s="69" t="s">
        <v>90</v>
      </c>
      <c r="G326" s="35" t="s">
        <v>897</v>
      </c>
      <c r="H326" s="36">
        <v>10</v>
      </c>
      <c r="I326" s="17">
        <v>246.70592</v>
      </c>
      <c r="J326" s="17">
        <f t="shared" si="17"/>
        <v>246.70592</v>
      </c>
      <c r="K326" s="17">
        <f t="shared" si="15"/>
        <v>2296.65408</v>
      </c>
      <c r="L326" s="72">
        <v>0.03</v>
      </c>
      <c r="M326" s="17">
        <f t="shared" si="16"/>
        <v>76.3008</v>
      </c>
      <c r="N326" s="17" t="s">
        <v>92</v>
      </c>
      <c r="P326" s="79"/>
    </row>
    <row r="327" spans="1:16">
      <c r="A327" s="16" t="s">
        <v>660</v>
      </c>
      <c r="B327" s="35" t="s">
        <v>654</v>
      </c>
      <c r="C327" s="16" t="s">
        <v>2</v>
      </c>
      <c r="D327" s="16" t="s">
        <v>59</v>
      </c>
      <c r="E327" s="17">
        <v>115.71</v>
      </c>
      <c r="F327" s="69" t="s">
        <v>90</v>
      </c>
      <c r="G327" s="35" t="s">
        <v>897</v>
      </c>
      <c r="H327" s="36">
        <v>10</v>
      </c>
      <c r="I327" s="17">
        <v>11.22387</v>
      </c>
      <c r="J327" s="17">
        <f t="shared" si="17"/>
        <v>11.22387</v>
      </c>
      <c r="K327" s="17">
        <f t="shared" si="15"/>
        <v>104.48613</v>
      </c>
      <c r="L327" s="72">
        <v>0.03</v>
      </c>
      <c r="M327" s="17">
        <f t="shared" si="16"/>
        <v>3.4713</v>
      </c>
      <c r="N327" s="17" t="s">
        <v>92</v>
      </c>
      <c r="P327" s="79"/>
    </row>
    <row r="328" spans="1:16">
      <c r="A328" s="16" t="s">
        <v>661</v>
      </c>
      <c r="B328" s="35" t="s">
        <v>279</v>
      </c>
      <c r="C328" s="16" t="s">
        <v>2</v>
      </c>
      <c r="D328" s="16" t="s">
        <v>13</v>
      </c>
      <c r="E328" s="17">
        <v>124015.08</v>
      </c>
      <c r="F328" s="69" t="s">
        <v>90</v>
      </c>
      <c r="G328" s="35" t="s">
        <v>897</v>
      </c>
      <c r="H328" s="36">
        <v>10</v>
      </c>
      <c r="I328" s="17">
        <v>12029.46276</v>
      </c>
      <c r="J328" s="17">
        <f t="shared" si="17"/>
        <v>12029.46276</v>
      </c>
      <c r="K328" s="17">
        <f t="shared" si="15"/>
        <v>111985.61724</v>
      </c>
      <c r="L328" s="72">
        <v>0.03</v>
      </c>
      <c r="M328" s="17">
        <f t="shared" si="16"/>
        <v>3720.4524</v>
      </c>
      <c r="N328" s="17" t="s">
        <v>92</v>
      </c>
      <c r="P328" s="79"/>
    </row>
    <row r="329" spans="1:16">
      <c r="A329" s="16" t="s">
        <v>662</v>
      </c>
      <c r="B329" s="35" t="s">
        <v>663</v>
      </c>
      <c r="C329" s="16" t="s">
        <v>4</v>
      </c>
      <c r="D329" s="16" t="s">
        <v>48</v>
      </c>
      <c r="E329" s="17">
        <v>14889.44</v>
      </c>
      <c r="F329" s="69" t="s">
        <v>90</v>
      </c>
      <c r="G329" s="35" t="s">
        <v>897</v>
      </c>
      <c r="H329" s="36">
        <v>10</v>
      </c>
      <c r="I329" s="17">
        <v>1444.27568</v>
      </c>
      <c r="J329" s="17">
        <f t="shared" ref="J329:J380" si="18">I329</f>
        <v>1444.27568</v>
      </c>
      <c r="K329" s="17">
        <f t="shared" si="15"/>
        <v>13445.16432</v>
      </c>
      <c r="L329" s="72">
        <v>0.03</v>
      </c>
      <c r="M329" s="17">
        <f t="shared" si="16"/>
        <v>446.6832</v>
      </c>
      <c r="N329" s="17" t="s">
        <v>92</v>
      </c>
      <c r="P329" s="79"/>
    </row>
    <row r="330" spans="1:16">
      <c r="A330" s="16" t="s">
        <v>664</v>
      </c>
      <c r="B330" s="35" t="s">
        <v>665</v>
      </c>
      <c r="C330" s="16" t="s">
        <v>4</v>
      </c>
      <c r="D330" s="16" t="s">
        <v>48</v>
      </c>
      <c r="E330" s="17">
        <v>3005.66</v>
      </c>
      <c r="F330" s="69" t="s">
        <v>90</v>
      </c>
      <c r="G330" s="35" t="s">
        <v>897</v>
      </c>
      <c r="H330" s="36">
        <v>10</v>
      </c>
      <c r="I330" s="17">
        <v>291.54902</v>
      </c>
      <c r="J330" s="17">
        <f t="shared" si="18"/>
        <v>291.54902</v>
      </c>
      <c r="K330" s="17">
        <f t="shared" si="15"/>
        <v>2714.11098</v>
      </c>
      <c r="L330" s="72">
        <v>0.03</v>
      </c>
      <c r="M330" s="17">
        <f t="shared" si="16"/>
        <v>90.1698</v>
      </c>
      <c r="N330" s="17" t="s">
        <v>92</v>
      </c>
      <c r="P330" s="79"/>
    </row>
    <row r="331" spans="1:16">
      <c r="A331" s="16" t="s">
        <v>666</v>
      </c>
      <c r="B331" s="35" t="s">
        <v>667</v>
      </c>
      <c r="C331" s="16" t="s">
        <v>4</v>
      </c>
      <c r="D331" s="16" t="s">
        <v>48</v>
      </c>
      <c r="E331" s="17">
        <v>3877.87</v>
      </c>
      <c r="F331" s="69" t="s">
        <v>90</v>
      </c>
      <c r="G331" s="35" t="s">
        <v>897</v>
      </c>
      <c r="H331" s="36">
        <v>10</v>
      </c>
      <c r="I331" s="17">
        <v>376.15339</v>
      </c>
      <c r="J331" s="17">
        <f t="shared" si="18"/>
        <v>376.15339</v>
      </c>
      <c r="K331" s="17">
        <f t="shared" si="15"/>
        <v>3501.71661</v>
      </c>
      <c r="L331" s="72">
        <v>0.03</v>
      </c>
      <c r="M331" s="17">
        <f t="shared" si="16"/>
        <v>116.3361</v>
      </c>
      <c r="N331" s="17" t="s">
        <v>92</v>
      </c>
      <c r="P331" s="79"/>
    </row>
    <row r="332" spans="1:16">
      <c r="A332" s="16" t="s">
        <v>668</v>
      </c>
      <c r="B332" s="35" t="s">
        <v>669</v>
      </c>
      <c r="C332" s="16" t="s">
        <v>4</v>
      </c>
      <c r="D332" s="16" t="s">
        <v>48</v>
      </c>
      <c r="E332" s="17">
        <v>16228.3</v>
      </c>
      <c r="F332" s="69" t="s">
        <v>90</v>
      </c>
      <c r="G332" s="35" t="s">
        <v>897</v>
      </c>
      <c r="H332" s="36">
        <v>10</v>
      </c>
      <c r="I332" s="17">
        <v>1574.1451</v>
      </c>
      <c r="J332" s="17">
        <f t="shared" si="18"/>
        <v>1574.1451</v>
      </c>
      <c r="K332" s="17">
        <f t="shared" si="15"/>
        <v>14654.1549</v>
      </c>
      <c r="L332" s="72">
        <v>0.03</v>
      </c>
      <c r="M332" s="17">
        <f t="shared" si="16"/>
        <v>486.849</v>
      </c>
      <c r="N332" s="17" t="s">
        <v>92</v>
      </c>
      <c r="P332" s="79"/>
    </row>
    <row r="333" spans="1:16">
      <c r="A333" s="16" t="s">
        <v>670</v>
      </c>
      <c r="B333" s="35" t="s">
        <v>671</v>
      </c>
      <c r="C333" s="16" t="s">
        <v>4</v>
      </c>
      <c r="D333" s="16" t="s">
        <v>48</v>
      </c>
      <c r="E333" s="17">
        <v>25293.61</v>
      </c>
      <c r="F333" s="69" t="s">
        <v>90</v>
      </c>
      <c r="G333" s="35" t="s">
        <v>897</v>
      </c>
      <c r="H333" s="36">
        <v>10</v>
      </c>
      <c r="I333" s="17">
        <v>2453.48017</v>
      </c>
      <c r="J333" s="17">
        <f t="shared" si="18"/>
        <v>2453.48017</v>
      </c>
      <c r="K333" s="17">
        <f t="shared" si="15"/>
        <v>22840.12983</v>
      </c>
      <c r="L333" s="72">
        <v>0.03</v>
      </c>
      <c r="M333" s="17">
        <f t="shared" si="16"/>
        <v>758.8083</v>
      </c>
      <c r="N333" s="17" t="s">
        <v>92</v>
      </c>
      <c r="P333" s="79"/>
    </row>
    <row r="334" spans="1:16">
      <c r="A334" s="16" t="s">
        <v>672</v>
      </c>
      <c r="B334" s="35" t="s">
        <v>673</v>
      </c>
      <c r="C334" s="16" t="s">
        <v>4</v>
      </c>
      <c r="D334" s="16" t="s">
        <v>48</v>
      </c>
      <c r="E334" s="17">
        <v>4257.78</v>
      </c>
      <c r="F334" s="69" t="s">
        <v>90</v>
      </c>
      <c r="G334" s="35" t="s">
        <v>897</v>
      </c>
      <c r="H334" s="36">
        <v>10</v>
      </c>
      <c r="I334" s="17">
        <v>413.00466</v>
      </c>
      <c r="J334" s="17">
        <f t="shared" si="18"/>
        <v>413.00466</v>
      </c>
      <c r="K334" s="17">
        <f t="shared" si="15"/>
        <v>3844.77534</v>
      </c>
      <c r="L334" s="72">
        <v>0.03</v>
      </c>
      <c r="M334" s="17">
        <f t="shared" si="16"/>
        <v>127.7334</v>
      </c>
      <c r="N334" s="17" t="s">
        <v>92</v>
      </c>
      <c r="P334" s="79"/>
    </row>
    <row r="335" spans="1:16">
      <c r="A335" s="16" t="s">
        <v>674</v>
      </c>
      <c r="B335" s="35" t="s">
        <v>675</v>
      </c>
      <c r="C335" s="16" t="s">
        <v>4</v>
      </c>
      <c r="D335" s="16" t="s">
        <v>48</v>
      </c>
      <c r="E335" s="17">
        <v>1404.36</v>
      </c>
      <c r="F335" s="69" t="s">
        <v>90</v>
      </c>
      <c r="G335" s="35" t="s">
        <v>897</v>
      </c>
      <c r="H335" s="36">
        <v>10</v>
      </c>
      <c r="I335" s="17">
        <v>136.22292</v>
      </c>
      <c r="J335" s="17">
        <f t="shared" si="18"/>
        <v>136.22292</v>
      </c>
      <c r="K335" s="17">
        <f t="shared" si="15"/>
        <v>1268.13708</v>
      </c>
      <c r="L335" s="72">
        <v>0.03</v>
      </c>
      <c r="M335" s="17">
        <f t="shared" si="16"/>
        <v>42.1308</v>
      </c>
      <c r="N335" s="17" t="s">
        <v>92</v>
      </c>
      <c r="P335" s="79"/>
    </row>
    <row r="336" spans="1:16">
      <c r="A336" s="16" t="s">
        <v>676</v>
      </c>
      <c r="B336" s="35" t="s">
        <v>677</v>
      </c>
      <c r="C336" s="16" t="s">
        <v>4</v>
      </c>
      <c r="D336" s="16" t="s">
        <v>48</v>
      </c>
      <c r="E336" s="17">
        <v>8352.19</v>
      </c>
      <c r="F336" s="69" t="s">
        <v>90</v>
      </c>
      <c r="G336" s="35" t="s">
        <v>897</v>
      </c>
      <c r="H336" s="36">
        <v>10</v>
      </c>
      <c r="I336" s="17">
        <v>810.16243</v>
      </c>
      <c r="J336" s="17">
        <f t="shared" si="18"/>
        <v>810.16243</v>
      </c>
      <c r="K336" s="17">
        <f t="shared" si="15"/>
        <v>7542.02757</v>
      </c>
      <c r="L336" s="72">
        <v>0.03</v>
      </c>
      <c r="M336" s="17">
        <f t="shared" si="16"/>
        <v>250.5657</v>
      </c>
      <c r="N336" s="17" t="s">
        <v>92</v>
      </c>
      <c r="P336" s="79"/>
    </row>
    <row r="337" spans="1:16">
      <c r="A337" s="16" t="s">
        <v>678</v>
      </c>
      <c r="B337" s="35" t="s">
        <v>679</v>
      </c>
      <c r="C337" s="16" t="s">
        <v>4</v>
      </c>
      <c r="D337" s="16" t="s">
        <v>48</v>
      </c>
      <c r="E337" s="17">
        <v>6599.34</v>
      </c>
      <c r="F337" s="69" t="s">
        <v>90</v>
      </c>
      <c r="G337" s="35" t="s">
        <v>897</v>
      </c>
      <c r="H337" s="36">
        <v>10</v>
      </c>
      <c r="I337" s="17">
        <v>640.13598</v>
      </c>
      <c r="J337" s="17">
        <f t="shared" si="18"/>
        <v>640.13598</v>
      </c>
      <c r="K337" s="17">
        <f t="shared" si="15"/>
        <v>5959.20402</v>
      </c>
      <c r="L337" s="72">
        <v>0.03</v>
      </c>
      <c r="M337" s="17">
        <f t="shared" si="16"/>
        <v>197.9802</v>
      </c>
      <c r="N337" s="17" t="s">
        <v>92</v>
      </c>
      <c r="P337" s="79"/>
    </row>
    <row r="338" spans="1:16">
      <c r="A338" s="16" t="s">
        <v>680</v>
      </c>
      <c r="B338" s="35" t="s">
        <v>681</v>
      </c>
      <c r="C338" s="16" t="s">
        <v>4</v>
      </c>
      <c r="D338" s="16" t="s">
        <v>48</v>
      </c>
      <c r="E338" s="17">
        <v>664.57</v>
      </c>
      <c r="F338" s="69" t="s">
        <v>90</v>
      </c>
      <c r="G338" s="35" t="s">
        <v>897</v>
      </c>
      <c r="H338" s="36">
        <v>10</v>
      </c>
      <c r="I338" s="17">
        <v>64.46329</v>
      </c>
      <c r="J338" s="17">
        <f t="shared" si="18"/>
        <v>64.46329</v>
      </c>
      <c r="K338" s="17">
        <f t="shared" si="15"/>
        <v>600.10671</v>
      </c>
      <c r="L338" s="72">
        <v>0.03</v>
      </c>
      <c r="M338" s="17">
        <f t="shared" si="16"/>
        <v>19.9371</v>
      </c>
      <c r="N338" s="17" t="s">
        <v>92</v>
      </c>
      <c r="P338" s="79"/>
    </row>
    <row r="339" spans="1:16">
      <c r="A339" s="16" t="s">
        <v>682</v>
      </c>
      <c r="B339" s="35" t="s">
        <v>683</v>
      </c>
      <c r="C339" s="16" t="s">
        <v>4</v>
      </c>
      <c r="D339" s="16" t="s">
        <v>48</v>
      </c>
      <c r="E339" s="17">
        <v>478.01</v>
      </c>
      <c r="F339" s="69" t="s">
        <v>90</v>
      </c>
      <c r="G339" s="35" t="s">
        <v>897</v>
      </c>
      <c r="H339" s="36">
        <v>10</v>
      </c>
      <c r="I339" s="17">
        <v>46.36697</v>
      </c>
      <c r="J339" s="17">
        <f t="shared" si="18"/>
        <v>46.36697</v>
      </c>
      <c r="K339" s="17">
        <f t="shared" si="15"/>
        <v>431.64303</v>
      </c>
      <c r="L339" s="72">
        <v>0.03</v>
      </c>
      <c r="M339" s="17">
        <f t="shared" si="16"/>
        <v>14.3403</v>
      </c>
      <c r="N339" s="17" t="s">
        <v>92</v>
      </c>
      <c r="P339" s="79"/>
    </row>
    <row r="340" spans="1:16">
      <c r="A340" s="16" t="s">
        <v>684</v>
      </c>
      <c r="B340" s="35" t="s">
        <v>685</v>
      </c>
      <c r="C340" s="16" t="s">
        <v>4</v>
      </c>
      <c r="D340" s="16" t="s">
        <v>48</v>
      </c>
      <c r="E340" s="17">
        <v>99025.02</v>
      </c>
      <c r="F340" s="69" t="s">
        <v>90</v>
      </c>
      <c r="G340" s="35" t="s">
        <v>897</v>
      </c>
      <c r="H340" s="36">
        <v>10</v>
      </c>
      <c r="I340" s="17">
        <v>9605.42694</v>
      </c>
      <c r="J340" s="17">
        <f t="shared" si="18"/>
        <v>9605.42694</v>
      </c>
      <c r="K340" s="17">
        <f t="shared" si="15"/>
        <v>89419.59306</v>
      </c>
      <c r="L340" s="72">
        <v>0.03</v>
      </c>
      <c r="M340" s="17">
        <f t="shared" si="16"/>
        <v>2970.7506</v>
      </c>
      <c r="N340" s="17" t="s">
        <v>92</v>
      </c>
      <c r="P340" s="79"/>
    </row>
    <row r="341" spans="1:16">
      <c r="A341" s="16" t="s">
        <v>686</v>
      </c>
      <c r="B341" s="35" t="s">
        <v>687</v>
      </c>
      <c r="C341" s="16" t="s">
        <v>4</v>
      </c>
      <c r="D341" s="16" t="s">
        <v>48</v>
      </c>
      <c r="E341" s="17">
        <v>6803.52</v>
      </c>
      <c r="F341" s="69" t="s">
        <v>90</v>
      </c>
      <c r="G341" s="35" t="s">
        <v>897</v>
      </c>
      <c r="H341" s="36">
        <v>10</v>
      </c>
      <c r="I341" s="17">
        <v>659.94144</v>
      </c>
      <c r="J341" s="17">
        <f t="shared" si="18"/>
        <v>659.94144</v>
      </c>
      <c r="K341" s="17">
        <f t="shared" si="15"/>
        <v>6143.57856</v>
      </c>
      <c r="L341" s="72">
        <v>0.03</v>
      </c>
      <c r="M341" s="17">
        <f t="shared" si="16"/>
        <v>204.1056</v>
      </c>
      <c r="N341" s="17" t="s">
        <v>92</v>
      </c>
      <c r="P341" s="79"/>
    </row>
    <row r="342" spans="1:16">
      <c r="A342" s="16" t="s">
        <v>688</v>
      </c>
      <c r="B342" s="35" t="s">
        <v>689</v>
      </c>
      <c r="C342" s="16" t="s">
        <v>4</v>
      </c>
      <c r="D342" s="16" t="s">
        <v>48</v>
      </c>
      <c r="E342" s="17">
        <v>40029.84</v>
      </c>
      <c r="F342" s="69" t="s">
        <v>90</v>
      </c>
      <c r="G342" s="35" t="s">
        <v>897</v>
      </c>
      <c r="H342" s="36">
        <v>10</v>
      </c>
      <c r="I342" s="17">
        <v>3882.89448</v>
      </c>
      <c r="J342" s="17">
        <f t="shared" si="18"/>
        <v>3882.89448</v>
      </c>
      <c r="K342" s="17">
        <f t="shared" si="15"/>
        <v>36146.94552</v>
      </c>
      <c r="L342" s="72">
        <v>0.03</v>
      </c>
      <c r="M342" s="17">
        <f t="shared" si="16"/>
        <v>1200.8952</v>
      </c>
      <c r="N342" s="17" t="s">
        <v>92</v>
      </c>
      <c r="P342" s="79"/>
    </row>
    <row r="343" spans="1:16">
      <c r="A343" s="16" t="s">
        <v>690</v>
      </c>
      <c r="B343" s="35" t="s">
        <v>691</v>
      </c>
      <c r="C343" s="16" t="s">
        <v>4</v>
      </c>
      <c r="D343" s="16" t="s">
        <v>48</v>
      </c>
      <c r="E343" s="17">
        <v>16372.8</v>
      </c>
      <c r="F343" s="69" t="s">
        <v>90</v>
      </c>
      <c r="G343" s="35" t="s">
        <v>897</v>
      </c>
      <c r="H343" s="36">
        <v>10</v>
      </c>
      <c r="I343" s="17">
        <v>1588.1616</v>
      </c>
      <c r="J343" s="17">
        <f t="shared" si="18"/>
        <v>1588.1616</v>
      </c>
      <c r="K343" s="17">
        <f t="shared" si="15"/>
        <v>14784.6384</v>
      </c>
      <c r="L343" s="72">
        <v>0.03</v>
      </c>
      <c r="M343" s="17">
        <f t="shared" si="16"/>
        <v>491.184</v>
      </c>
      <c r="N343" s="17" t="s">
        <v>92</v>
      </c>
      <c r="P343" s="79"/>
    </row>
    <row r="344" spans="1:16">
      <c r="A344" s="16" t="s">
        <v>692</v>
      </c>
      <c r="B344" s="35" t="s">
        <v>174</v>
      </c>
      <c r="C344" s="16" t="s">
        <v>4</v>
      </c>
      <c r="D344" s="16" t="s">
        <v>48</v>
      </c>
      <c r="E344" s="17">
        <v>2576.56</v>
      </c>
      <c r="F344" s="69" t="s">
        <v>90</v>
      </c>
      <c r="G344" s="35" t="s">
        <v>897</v>
      </c>
      <c r="H344" s="36">
        <v>10</v>
      </c>
      <c r="I344" s="17">
        <v>249.92632</v>
      </c>
      <c r="J344" s="17">
        <f t="shared" si="18"/>
        <v>249.92632</v>
      </c>
      <c r="K344" s="17">
        <f t="shared" si="15"/>
        <v>2326.63368</v>
      </c>
      <c r="L344" s="72">
        <v>0.03</v>
      </c>
      <c r="M344" s="17">
        <f t="shared" si="16"/>
        <v>77.2968</v>
      </c>
      <c r="N344" s="17" t="s">
        <v>92</v>
      </c>
      <c r="P344" s="79"/>
    </row>
    <row r="345" spans="1:16">
      <c r="A345" s="16" t="s">
        <v>693</v>
      </c>
      <c r="B345" s="35" t="s">
        <v>694</v>
      </c>
      <c r="C345" s="16" t="s">
        <v>4</v>
      </c>
      <c r="D345" s="16" t="s">
        <v>48</v>
      </c>
      <c r="E345" s="17">
        <v>11915.52</v>
      </c>
      <c r="F345" s="69" t="s">
        <v>90</v>
      </c>
      <c r="G345" s="35" t="s">
        <v>897</v>
      </c>
      <c r="H345" s="36">
        <v>10</v>
      </c>
      <c r="I345" s="17">
        <v>1155.80544</v>
      </c>
      <c r="J345" s="17">
        <f t="shared" si="18"/>
        <v>1155.80544</v>
      </c>
      <c r="K345" s="17">
        <f t="shared" si="15"/>
        <v>10759.71456</v>
      </c>
      <c r="L345" s="72">
        <v>0.03</v>
      </c>
      <c r="M345" s="17">
        <f t="shared" si="16"/>
        <v>357.4656</v>
      </c>
      <c r="N345" s="17" t="s">
        <v>92</v>
      </c>
      <c r="P345" s="79"/>
    </row>
    <row r="346" spans="1:16">
      <c r="A346" s="16" t="s">
        <v>695</v>
      </c>
      <c r="B346" s="35" t="s">
        <v>696</v>
      </c>
      <c r="C346" s="16" t="s">
        <v>4</v>
      </c>
      <c r="D346" s="16" t="s">
        <v>48</v>
      </c>
      <c r="E346" s="17">
        <v>549.32</v>
      </c>
      <c r="F346" s="69" t="s">
        <v>90</v>
      </c>
      <c r="G346" s="35" t="s">
        <v>897</v>
      </c>
      <c r="H346" s="36">
        <v>10</v>
      </c>
      <c r="I346" s="17">
        <v>53.28404</v>
      </c>
      <c r="J346" s="17">
        <f t="shared" si="18"/>
        <v>53.28404</v>
      </c>
      <c r="K346" s="17">
        <f t="shared" si="15"/>
        <v>496.03596</v>
      </c>
      <c r="L346" s="72">
        <v>0.03</v>
      </c>
      <c r="M346" s="17">
        <f t="shared" si="16"/>
        <v>16.4796</v>
      </c>
      <c r="N346" s="17" t="s">
        <v>92</v>
      </c>
      <c r="P346" s="79"/>
    </row>
    <row r="347" spans="1:16">
      <c r="A347" s="16" t="s">
        <v>697</v>
      </c>
      <c r="B347" s="35" t="s">
        <v>698</v>
      </c>
      <c r="C347" s="16" t="s">
        <v>4</v>
      </c>
      <c r="D347" s="16" t="s">
        <v>37</v>
      </c>
      <c r="E347" s="17">
        <v>16611.18</v>
      </c>
      <c r="F347" s="69" t="s">
        <v>90</v>
      </c>
      <c r="G347" s="35" t="s">
        <v>897</v>
      </c>
      <c r="H347" s="36">
        <v>10</v>
      </c>
      <c r="I347" s="17">
        <v>1611.28446</v>
      </c>
      <c r="J347" s="17">
        <f t="shared" si="18"/>
        <v>1611.28446</v>
      </c>
      <c r="K347" s="17">
        <f t="shared" si="15"/>
        <v>14999.89554</v>
      </c>
      <c r="L347" s="72">
        <v>0.03</v>
      </c>
      <c r="M347" s="17">
        <f t="shared" si="16"/>
        <v>498.3354</v>
      </c>
      <c r="N347" s="17" t="s">
        <v>92</v>
      </c>
      <c r="P347" s="79"/>
    </row>
    <row r="348" spans="1:16">
      <c r="A348" s="16" t="s">
        <v>699</v>
      </c>
      <c r="B348" s="35" t="s">
        <v>700</v>
      </c>
      <c r="C348" s="16" t="s">
        <v>4</v>
      </c>
      <c r="D348" s="16" t="s">
        <v>37</v>
      </c>
      <c r="E348" s="17">
        <v>41059.28</v>
      </c>
      <c r="F348" s="69" t="s">
        <v>90</v>
      </c>
      <c r="G348" s="35" t="s">
        <v>897</v>
      </c>
      <c r="H348" s="36">
        <v>10</v>
      </c>
      <c r="I348" s="17">
        <v>3982.75016</v>
      </c>
      <c r="J348" s="17">
        <f t="shared" si="18"/>
        <v>3982.75016</v>
      </c>
      <c r="K348" s="17">
        <f t="shared" si="15"/>
        <v>37076.52984</v>
      </c>
      <c r="L348" s="72">
        <v>0.03</v>
      </c>
      <c r="M348" s="17">
        <f t="shared" si="16"/>
        <v>1231.7784</v>
      </c>
      <c r="N348" s="17" t="s">
        <v>92</v>
      </c>
      <c r="P348" s="79"/>
    </row>
    <row r="349" spans="1:16">
      <c r="A349" s="16" t="s">
        <v>701</v>
      </c>
      <c r="B349" s="35" t="s">
        <v>702</v>
      </c>
      <c r="C349" s="16" t="s">
        <v>4</v>
      </c>
      <c r="D349" s="16" t="s">
        <v>37</v>
      </c>
      <c r="E349" s="17">
        <v>4150.26</v>
      </c>
      <c r="F349" s="69" t="s">
        <v>90</v>
      </c>
      <c r="G349" s="35" t="s">
        <v>897</v>
      </c>
      <c r="H349" s="36">
        <v>10</v>
      </c>
      <c r="I349" s="17">
        <v>402.57522</v>
      </c>
      <c r="J349" s="17">
        <f t="shared" si="18"/>
        <v>402.57522</v>
      </c>
      <c r="K349" s="17">
        <f t="shared" si="15"/>
        <v>3747.68478</v>
      </c>
      <c r="L349" s="72">
        <v>0.03</v>
      </c>
      <c r="M349" s="17">
        <f t="shared" si="16"/>
        <v>124.5078</v>
      </c>
      <c r="N349" s="17" t="s">
        <v>92</v>
      </c>
      <c r="P349" s="79"/>
    </row>
    <row r="350" spans="1:16">
      <c r="A350" s="16" t="s">
        <v>703</v>
      </c>
      <c r="B350" s="35" t="s">
        <v>704</v>
      </c>
      <c r="C350" s="16" t="s">
        <v>4</v>
      </c>
      <c r="D350" s="16" t="s">
        <v>37</v>
      </c>
      <c r="E350" s="17">
        <v>2801.93</v>
      </c>
      <c r="F350" s="69" t="s">
        <v>90</v>
      </c>
      <c r="G350" s="35" t="s">
        <v>897</v>
      </c>
      <c r="H350" s="36">
        <v>10</v>
      </c>
      <c r="I350" s="17">
        <v>271.78721</v>
      </c>
      <c r="J350" s="17">
        <f t="shared" si="18"/>
        <v>271.78721</v>
      </c>
      <c r="K350" s="17">
        <f t="shared" si="15"/>
        <v>2530.14279</v>
      </c>
      <c r="L350" s="72">
        <v>0.03</v>
      </c>
      <c r="M350" s="17">
        <f t="shared" si="16"/>
        <v>84.0579</v>
      </c>
      <c r="N350" s="17" t="s">
        <v>92</v>
      </c>
      <c r="P350" s="79"/>
    </row>
    <row r="351" spans="1:16">
      <c r="A351" s="16" t="s">
        <v>705</v>
      </c>
      <c r="B351" s="35" t="s">
        <v>706</v>
      </c>
      <c r="C351" s="16" t="s">
        <v>4</v>
      </c>
      <c r="D351" s="16" t="s">
        <v>37</v>
      </c>
      <c r="E351" s="17">
        <v>1682.54</v>
      </c>
      <c r="F351" s="69" t="s">
        <v>90</v>
      </c>
      <c r="G351" s="35" t="s">
        <v>897</v>
      </c>
      <c r="H351" s="36">
        <v>10</v>
      </c>
      <c r="I351" s="17">
        <v>163.20638</v>
      </c>
      <c r="J351" s="17">
        <f t="shared" si="18"/>
        <v>163.20638</v>
      </c>
      <c r="K351" s="17">
        <f t="shared" si="15"/>
        <v>1519.33362</v>
      </c>
      <c r="L351" s="72">
        <v>0.03</v>
      </c>
      <c r="M351" s="17">
        <f t="shared" si="16"/>
        <v>50.4762</v>
      </c>
      <c r="N351" s="17" t="s">
        <v>92</v>
      </c>
      <c r="P351" s="79"/>
    </row>
    <row r="352" spans="1:16">
      <c r="A352" s="16" t="s">
        <v>707</v>
      </c>
      <c r="B352" s="35" t="s">
        <v>708</v>
      </c>
      <c r="C352" s="16" t="s">
        <v>4</v>
      </c>
      <c r="D352" s="16" t="s">
        <v>37</v>
      </c>
      <c r="E352" s="17">
        <v>26019.96</v>
      </c>
      <c r="F352" s="69" t="s">
        <v>90</v>
      </c>
      <c r="G352" s="35" t="s">
        <v>897</v>
      </c>
      <c r="H352" s="36">
        <v>10</v>
      </c>
      <c r="I352" s="17">
        <v>2523.93612</v>
      </c>
      <c r="J352" s="17">
        <f t="shared" si="18"/>
        <v>2523.93612</v>
      </c>
      <c r="K352" s="17">
        <f t="shared" si="15"/>
        <v>23496.02388</v>
      </c>
      <c r="L352" s="72">
        <v>0.03</v>
      </c>
      <c r="M352" s="17">
        <f t="shared" si="16"/>
        <v>780.5988</v>
      </c>
      <c r="N352" s="17" t="s">
        <v>92</v>
      </c>
      <c r="P352" s="79"/>
    </row>
    <row r="353" spans="1:16">
      <c r="A353" s="16" t="s">
        <v>709</v>
      </c>
      <c r="B353" s="35" t="s">
        <v>710</v>
      </c>
      <c r="C353" s="16" t="s">
        <v>4</v>
      </c>
      <c r="D353" s="16" t="s">
        <v>37</v>
      </c>
      <c r="E353" s="17">
        <v>11480</v>
      </c>
      <c r="F353" s="69" t="s">
        <v>90</v>
      </c>
      <c r="G353" s="35" t="s">
        <v>897</v>
      </c>
      <c r="H353" s="36">
        <v>10</v>
      </c>
      <c r="I353" s="17">
        <v>1113.56</v>
      </c>
      <c r="J353" s="17">
        <f t="shared" si="18"/>
        <v>1113.56</v>
      </c>
      <c r="K353" s="17">
        <f t="shared" si="15"/>
        <v>10366.44</v>
      </c>
      <c r="L353" s="72">
        <v>0.03</v>
      </c>
      <c r="M353" s="17">
        <f t="shared" si="16"/>
        <v>344.4</v>
      </c>
      <c r="N353" s="17" t="s">
        <v>92</v>
      </c>
      <c r="P353" s="79"/>
    </row>
    <row r="354" spans="1:16">
      <c r="A354" s="16" t="s">
        <v>711</v>
      </c>
      <c r="B354" s="35" t="s">
        <v>712</v>
      </c>
      <c r="C354" s="16" t="s">
        <v>4</v>
      </c>
      <c r="D354" s="16" t="s">
        <v>37</v>
      </c>
      <c r="E354" s="17">
        <v>852655.35</v>
      </c>
      <c r="F354" s="69" t="s">
        <v>90</v>
      </c>
      <c r="G354" s="35" t="s">
        <v>897</v>
      </c>
      <c r="H354" s="36">
        <v>10</v>
      </c>
      <c r="I354" s="17">
        <v>82707.56895</v>
      </c>
      <c r="J354" s="17">
        <f t="shared" si="18"/>
        <v>82707.56895</v>
      </c>
      <c r="K354" s="17">
        <f t="shared" si="15"/>
        <v>769947.78105</v>
      </c>
      <c r="L354" s="72">
        <v>0.03</v>
      </c>
      <c r="M354" s="17">
        <f t="shared" si="16"/>
        <v>25579.6605</v>
      </c>
      <c r="N354" s="17" t="s">
        <v>92</v>
      </c>
      <c r="P354" s="79"/>
    </row>
    <row r="355" spans="1:16">
      <c r="A355" s="16" t="s">
        <v>713</v>
      </c>
      <c r="B355" s="35" t="s">
        <v>714</v>
      </c>
      <c r="C355" s="16" t="s">
        <v>4</v>
      </c>
      <c r="D355" s="16" t="s">
        <v>37</v>
      </c>
      <c r="E355" s="17">
        <v>99111.54</v>
      </c>
      <c r="F355" s="69" t="s">
        <v>90</v>
      </c>
      <c r="G355" s="35" t="s">
        <v>897</v>
      </c>
      <c r="H355" s="36">
        <v>10</v>
      </c>
      <c r="I355" s="17">
        <v>9613.81938</v>
      </c>
      <c r="J355" s="17">
        <f t="shared" si="18"/>
        <v>9613.81938</v>
      </c>
      <c r="K355" s="17">
        <f t="shared" si="15"/>
        <v>89497.72062</v>
      </c>
      <c r="L355" s="72">
        <v>0.03</v>
      </c>
      <c r="M355" s="17">
        <f t="shared" si="16"/>
        <v>2973.3462</v>
      </c>
      <c r="N355" s="17" t="s">
        <v>92</v>
      </c>
      <c r="P355" s="79"/>
    </row>
    <row r="356" spans="1:16">
      <c r="A356" s="16" t="s">
        <v>715</v>
      </c>
      <c r="B356" s="35" t="s">
        <v>716</v>
      </c>
      <c r="C356" s="16" t="s">
        <v>4</v>
      </c>
      <c r="D356" s="16" t="s">
        <v>37</v>
      </c>
      <c r="E356" s="17">
        <v>39709.31</v>
      </c>
      <c r="F356" s="69" t="s">
        <v>90</v>
      </c>
      <c r="G356" s="35" t="s">
        <v>897</v>
      </c>
      <c r="H356" s="36">
        <v>10</v>
      </c>
      <c r="I356" s="17">
        <v>3851.80307</v>
      </c>
      <c r="J356" s="17">
        <f t="shared" si="18"/>
        <v>3851.80307</v>
      </c>
      <c r="K356" s="17">
        <f t="shared" si="15"/>
        <v>35857.50693</v>
      </c>
      <c r="L356" s="72">
        <v>0.03</v>
      </c>
      <c r="M356" s="17">
        <f t="shared" si="16"/>
        <v>1191.2793</v>
      </c>
      <c r="N356" s="17" t="s">
        <v>92</v>
      </c>
      <c r="P356" s="79"/>
    </row>
    <row r="357" spans="1:16">
      <c r="A357" s="16" t="s">
        <v>717</v>
      </c>
      <c r="B357" s="35" t="s">
        <v>718</v>
      </c>
      <c r="C357" s="16" t="s">
        <v>4</v>
      </c>
      <c r="D357" s="16" t="s">
        <v>37</v>
      </c>
      <c r="E357" s="17">
        <v>28793.19</v>
      </c>
      <c r="F357" s="69" t="s">
        <v>90</v>
      </c>
      <c r="G357" s="35" t="s">
        <v>897</v>
      </c>
      <c r="H357" s="36">
        <v>10</v>
      </c>
      <c r="I357" s="17">
        <v>2792.93943</v>
      </c>
      <c r="J357" s="17">
        <f t="shared" si="18"/>
        <v>2792.93943</v>
      </c>
      <c r="K357" s="17">
        <f t="shared" si="15"/>
        <v>26000.25057</v>
      </c>
      <c r="L357" s="72">
        <v>0.03</v>
      </c>
      <c r="M357" s="17">
        <f t="shared" si="16"/>
        <v>863.7957</v>
      </c>
      <c r="N357" s="17" t="s">
        <v>92</v>
      </c>
      <c r="P357" s="79"/>
    </row>
    <row r="358" spans="1:16">
      <c r="A358" s="16" t="s">
        <v>719</v>
      </c>
      <c r="B358" s="35" t="s">
        <v>720</v>
      </c>
      <c r="C358" s="16" t="s">
        <v>4</v>
      </c>
      <c r="D358" s="16" t="s">
        <v>44</v>
      </c>
      <c r="E358" s="17">
        <v>12930.7</v>
      </c>
      <c r="F358" s="69" t="s">
        <v>90</v>
      </c>
      <c r="G358" s="35" t="s">
        <v>897</v>
      </c>
      <c r="H358" s="36">
        <v>10</v>
      </c>
      <c r="I358" s="17">
        <v>1254.2779</v>
      </c>
      <c r="J358" s="17">
        <f t="shared" si="18"/>
        <v>1254.2779</v>
      </c>
      <c r="K358" s="17">
        <f t="shared" si="15"/>
        <v>11676.4221</v>
      </c>
      <c r="L358" s="72">
        <v>0.03</v>
      </c>
      <c r="M358" s="17">
        <f t="shared" si="16"/>
        <v>387.921</v>
      </c>
      <c r="N358" s="17" t="s">
        <v>92</v>
      </c>
      <c r="P358" s="79"/>
    </row>
    <row r="359" spans="1:16">
      <c r="A359" s="16" t="s">
        <v>721</v>
      </c>
      <c r="B359" s="35" t="s">
        <v>720</v>
      </c>
      <c r="C359" s="16" t="s">
        <v>4</v>
      </c>
      <c r="D359" s="16" t="s">
        <v>44</v>
      </c>
      <c r="E359" s="17">
        <v>7748.36</v>
      </c>
      <c r="F359" s="69" t="s">
        <v>90</v>
      </c>
      <c r="G359" s="35" t="s">
        <v>897</v>
      </c>
      <c r="H359" s="36">
        <v>10</v>
      </c>
      <c r="I359" s="17">
        <v>751.59092</v>
      </c>
      <c r="J359" s="17">
        <f t="shared" si="18"/>
        <v>751.59092</v>
      </c>
      <c r="K359" s="17">
        <f t="shared" si="15"/>
        <v>6996.76908</v>
      </c>
      <c r="L359" s="72">
        <v>0.03</v>
      </c>
      <c r="M359" s="17">
        <f t="shared" si="16"/>
        <v>232.4508</v>
      </c>
      <c r="N359" s="17" t="s">
        <v>92</v>
      </c>
      <c r="P359" s="79"/>
    </row>
    <row r="360" spans="1:16">
      <c r="A360" s="16" t="s">
        <v>722</v>
      </c>
      <c r="B360" s="35" t="s">
        <v>720</v>
      </c>
      <c r="C360" s="16" t="s">
        <v>4</v>
      </c>
      <c r="D360" s="16" t="s">
        <v>44</v>
      </c>
      <c r="E360" s="17">
        <v>17076.58</v>
      </c>
      <c r="F360" s="69" t="s">
        <v>90</v>
      </c>
      <c r="G360" s="35" t="s">
        <v>897</v>
      </c>
      <c r="H360" s="36">
        <v>10</v>
      </c>
      <c r="I360" s="17">
        <v>1656.42826</v>
      </c>
      <c r="J360" s="17">
        <f t="shared" si="18"/>
        <v>1656.42826</v>
      </c>
      <c r="K360" s="17">
        <f t="shared" si="15"/>
        <v>15420.15174</v>
      </c>
      <c r="L360" s="72">
        <v>0.03</v>
      </c>
      <c r="M360" s="17">
        <f t="shared" si="16"/>
        <v>512.2974</v>
      </c>
      <c r="N360" s="17" t="s">
        <v>92</v>
      </c>
      <c r="P360" s="79"/>
    </row>
    <row r="361" spans="1:16">
      <c r="A361" s="16" t="s">
        <v>723</v>
      </c>
      <c r="B361" s="35" t="s">
        <v>720</v>
      </c>
      <c r="C361" s="16" t="s">
        <v>4</v>
      </c>
      <c r="D361" s="16" t="s">
        <v>44</v>
      </c>
      <c r="E361" s="17">
        <v>29514.2</v>
      </c>
      <c r="F361" s="69" t="s">
        <v>90</v>
      </c>
      <c r="G361" s="35" t="s">
        <v>897</v>
      </c>
      <c r="H361" s="36">
        <v>10</v>
      </c>
      <c r="I361" s="17">
        <v>2862.8774</v>
      </c>
      <c r="J361" s="17">
        <f t="shared" si="18"/>
        <v>2862.8774</v>
      </c>
      <c r="K361" s="17">
        <f t="shared" si="15"/>
        <v>26651.3226</v>
      </c>
      <c r="L361" s="72">
        <v>0.03</v>
      </c>
      <c r="M361" s="17">
        <f t="shared" si="16"/>
        <v>885.426</v>
      </c>
      <c r="N361" s="17" t="s">
        <v>92</v>
      </c>
      <c r="P361" s="79"/>
    </row>
    <row r="362" spans="1:16">
      <c r="A362" s="16" t="s">
        <v>724</v>
      </c>
      <c r="B362" s="35" t="s">
        <v>720</v>
      </c>
      <c r="C362" s="16" t="s">
        <v>4</v>
      </c>
      <c r="D362" s="16" t="s">
        <v>44</v>
      </c>
      <c r="E362" s="17">
        <v>37805.95</v>
      </c>
      <c r="F362" s="69" t="s">
        <v>90</v>
      </c>
      <c r="G362" s="35" t="s">
        <v>897</v>
      </c>
      <c r="H362" s="36">
        <v>10</v>
      </c>
      <c r="I362" s="17">
        <v>3667.17715</v>
      </c>
      <c r="J362" s="17">
        <f t="shared" si="18"/>
        <v>3667.17715</v>
      </c>
      <c r="K362" s="17">
        <f t="shared" si="15"/>
        <v>34138.77285</v>
      </c>
      <c r="L362" s="72">
        <v>0.03</v>
      </c>
      <c r="M362" s="17">
        <f t="shared" si="16"/>
        <v>1134.1785</v>
      </c>
      <c r="N362" s="17" t="s">
        <v>92</v>
      </c>
      <c r="P362" s="79"/>
    </row>
    <row r="363" spans="1:16">
      <c r="A363" s="16" t="s">
        <v>725</v>
      </c>
      <c r="B363" s="35" t="s">
        <v>726</v>
      </c>
      <c r="C363" s="16" t="s">
        <v>4</v>
      </c>
      <c r="D363" s="16" t="s">
        <v>44</v>
      </c>
      <c r="E363" s="17">
        <v>51690.55</v>
      </c>
      <c r="F363" s="69" t="s">
        <v>90</v>
      </c>
      <c r="G363" s="35" t="s">
        <v>897</v>
      </c>
      <c r="H363" s="36">
        <v>10</v>
      </c>
      <c r="I363" s="17">
        <v>5013.98335</v>
      </c>
      <c r="J363" s="17">
        <f t="shared" si="18"/>
        <v>5013.98335</v>
      </c>
      <c r="K363" s="17">
        <f t="shared" si="15"/>
        <v>46676.56665</v>
      </c>
      <c r="L363" s="72">
        <v>0.03</v>
      </c>
      <c r="M363" s="17">
        <f t="shared" si="16"/>
        <v>1550.7165</v>
      </c>
      <c r="N363" s="17" t="s">
        <v>92</v>
      </c>
      <c r="P363" s="79"/>
    </row>
    <row r="364" spans="1:16">
      <c r="A364" s="16" t="s">
        <v>727</v>
      </c>
      <c r="B364" s="35" t="s">
        <v>728</v>
      </c>
      <c r="C364" s="16" t="s">
        <v>4</v>
      </c>
      <c r="D364" s="16" t="s">
        <v>44</v>
      </c>
      <c r="E364" s="17">
        <v>37692.8</v>
      </c>
      <c r="F364" s="69" t="s">
        <v>90</v>
      </c>
      <c r="G364" s="35" t="s">
        <v>897</v>
      </c>
      <c r="H364" s="36">
        <v>10</v>
      </c>
      <c r="I364" s="17">
        <v>3656.2016</v>
      </c>
      <c r="J364" s="17">
        <f t="shared" si="18"/>
        <v>3656.2016</v>
      </c>
      <c r="K364" s="17">
        <f t="shared" si="15"/>
        <v>34036.5984</v>
      </c>
      <c r="L364" s="72">
        <v>0.03</v>
      </c>
      <c r="M364" s="17">
        <f t="shared" si="16"/>
        <v>1130.784</v>
      </c>
      <c r="N364" s="17" t="s">
        <v>92</v>
      </c>
      <c r="P364" s="79"/>
    </row>
    <row r="365" spans="1:16">
      <c r="A365" s="16" t="s">
        <v>729</v>
      </c>
      <c r="B365" s="35" t="s">
        <v>730</v>
      </c>
      <c r="C365" s="16" t="s">
        <v>4</v>
      </c>
      <c r="D365" s="16" t="s">
        <v>44</v>
      </c>
      <c r="E365" s="17">
        <v>138333.6</v>
      </c>
      <c r="F365" s="69" t="s">
        <v>90</v>
      </c>
      <c r="G365" s="35" t="s">
        <v>897</v>
      </c>
      <c r="H365" s="36">
        <v>10</v>
      </c>
      <c r="I365" s="17">
        <v>13418.3592</v>
      </c>
      <c r="J365" s="17">
        <f t="shared" si="18"/>
        <v>13418.3592</v>
      </c>
      <c r="K365" s="17">
        <f t="shared" si="15"/>
        <v>124915.2408</v>
      </c>
      <c r="L365" s="72">
        <v>0.03</v>
      </c>
      <c r="M365" s="17">
        <f t="shared" si="16"/>
        <v>4150.008</v>
      </c>
      <c r="N365" s="17" t="s">
        <v>92</v>
      </c>
      <c r="P365" s="79"/>
    </row>
    <row r="366" spans="1:16">
      <c r="A366" s="16" t="s">
        <v>731</v>
      </c>
      <c r="B366" s="35" t="s">
        <v>732</v>
      </c>
      <c r="C366" s="16" t="s">
        <v>4</v>
      </c>
      <c r="D366" s="16" t="s">
        <v>44</v>
      </c>
      <c r="E366" s="17">
        <v>77458.54</v>
      </c>
      <c r="F366" s="69" t="s">
        <v>90</v>
      </c>
      <c r="G366" s="35" t="s">
        <v>897</v>
      </c>
      <c r="H366" s="36">
        <v>10</v>
      </c>
      <c r="I366" s="17">
        <v>7513.47838</v>
      </c>
      <c r="J366" s="17">
        <f t="shared" si="18"/>
        <v>7513.47838</v>
      </c>
      <c r="K366" s="17">
        <f t="shared" si="15"/>
        <v>69945.06162</v>
      </c>
      <c r="L366" s="72">
        <v>0.03</v>
      </c>
      <c r="M366" s="17">
        <f t="shared" si="16"/>
        <v>2323.7562</v>
      </c>
      <c r="N366" s="17" t="s">
        <v>92</v>
      </c>
      <c r="P366" s="79"/>
    </row>
    <row r="367" spans="1:16">
      <c r="A367" s="16" t="s">
        <v>733</v>
      </c>
      <c r="B367" s="35" t="s">
        <v>734</v>
      </c>
      <c r="C367" s="16" t="s">
        <v>4</v>
      </c>
      <c r="D367" s="16" t="s">
        <v>44</v>
      </c>
      <c r="E367" s="17">
        <v>156368.48</v>
      </c>
      <c r="F367" s="69" t="s">
        <v>90</v>
      </c>
      <c r="G367" s="35" t="s">
        <v>897</v>
      </c>
      <c r="H367" s="36">
        <v>10</v>
      </c>
      <c r="I367" s="17">
        <v>15167.74256</v>
      </c>
      <c r="J367" s="17">
        <f t="shared" si="18"/>
        <v>15167.74256</v>
      </c>
      <c r="K367" s="17">
        <f t="shared" si="15"/>
        <v>141200.73744</v>
      </c>
      <c r="L367" s="72">
        <v>0.03</v>
      </c>
      <c r="M367" s="17">
        <f t="shared" si="16"/>
        <v>4691.0544</v>
      </c>
      <c r="N367" s="17" t="s">
        <v>92</v>
      </c>
      <c r="P367" s="79"/>
    </row>
    <row r="368" spans="1:16">
      <c r="A368" s="16" t="s">
        <v>735</v>
      </c>
      <c r="B368" s="35" t="s">
        <v>736</v>
      </c>
      <c r="C368" s="16" t="s">
        <v>4</v>
      </c>
      <c r="D368" s="16" t="s">
        <v>44</v>
      </c>
      <c r="E368" s="17">
        <v>136260.64</v>
      </c>
      <c r="F368" s="69" t="s">
        <v>90</v>
      </c>
      <c r="G368" s="35" t="s">
        <v>897</v>
      </c>
      <c r="H368" s="36">
        <v>10</v>
      </c>
      <c r="I368" s="17">
        <v>13217.28208</v>
      </c>
      <c r="J368" s="17">
        <f t="shared" si="18"/>
        <v>13217.28208</v>
      </c>
      <c r="K368" s="17">
        <f t="shared" si="15"/>
        <v>123043.35792</v>
      </c>
      <c r="L368" s="72">
        <v>0.03</v>
      </c>
      <c r="M368" s="17">
        <f t="shared" si="16"/>
        <v>4087.8192</v>
      </c>
      <c r="N368" s="17" t="s">
        <v>92</v>
      </c>
      <c r="P368" s="79"/>
    </row>
    <row r="369" spans="1:16">
      <c r="A369" s="16" t="s">
        <v>737</v>
      </c>
      <c r="B369" s="35" t="s">
        <v>738</v>
      </c>
      <c r="C369" s="16" t="s">
        <v>4</v>
      </c>
      <c r="D369" s="16" t="s">
        <v>37</v>
      </c>
      <c r="E369" s="17">
        <v>47303.1</v>
      </c>
      <c r="F369" s="69" t="s">
        <v>90</v>
      </c>
      <c r="G369" s="35" t="s">
        <v>897</v>
      </c>
      <c r="H369" s="36">
        <v>10</v>
      </c>
      <c r="I369" s="17">
        <v>4588.4007</v>
      </c>
      <c r="J369" s="17">
        <f t="shared" si="18"/>
        <v>4588.4007</v>
      </c>
      <c r="K369" s="17">
        <f t="shared" si="15"/>
        <v>42714.6993</v>
      </c>
      <c r="L369" s="72">
        <v>0.03</v>
      </c>
      <c r="M369" s="17">
        <f t="shared" si="16"/>
        <v>1419.093</v>
      </c>
      <c r="N369" s="17" t="s">
        <v>92</v>
      </c>
      <c r="P369" s="79"/>
    </row>
    <row r="370" spans="1:16">
      <c r="A370" s="16" t="s">
        <v>739</v>
      </c>
      <c r="B370" s="35" t="s">
        <v>740</v>
      </c>
      <c r="C370" s="16" t="s">
        <v>4</v>
      </c>
      <c r="D370" s="16" t="s">
        <v>37</v>
      </c>
      <c r="E370" s="17">
        <v>18327.4</v>
      </c>
      <c r="F370" s="69" t="s">
        <v>90</v>
      </c>
      <c r="G370" s="35" t="s">
        <v>897</v>
      </c>
      <c r="H370" s="36">
        <v>10</v>
      </c>
      <c r="I370" s="17">
        <v>1777.7578</v>
      </c>
      <c r="J370" s="17">
        <f t="shared" si="18"/>
        <v>1777.7578</v>
      </c>
      <c r="K370" s="17">
        <f t="shared" si="15"/>
        <v>16549.6422</v>
      </c>
      <c r="L370" s="72">
        <v>0.03</v>
      </c>
      <c r="M370" s="17">
        <f t="shared" si="16"/>
        <v>549.822</v>
      </c>
      <c r="N370" s="17" t="s">
        <v>92</v>
      </c>
      <c r="P370" s="79"/>
    </row>
    <row r="371" spans="1:16">
      <c r="A371" s="16" t="s">
        <v>741</v>
      </c>
      <c r="B371" s="35" t="s">
        <v>742</v>
      </c>
      <c r="C371" s="16" t="s">
        <v>4</v>
      </c>
      <c r="D371" s="16" t="s">
        <v>37</v>
      </c>
      <c r="E371" s="17">
        <v>59724</v>
      </c>
      <c r="F371" s="69" t="s">
        <v>90</v>
      </c>
      <c r="G371" s="35" t="s">
        <v>897</v>
      </c>
      <c r="H371" s="36">
        <v>10</v>
      </c>
      <c r="I371" s="17">
        <v>5793.228</v>
      </c>
      <c r="J371" s="17">
        <f t="shared" si="18"/>
        <v>5793.228</v>
      </c>
      <c r="K371" s="17">
        <f t="shared" si="15"/>
        <v>53930.772</v>
      </c>
      <c r="L371" s="72">
        <v>0.03</v>
      </c>
      <c r="M371" s="17">
        <f t="shared" si="16"/>
        <v>1791.72</v>
      </c>
      <c r="N371" s="17" t="s">
        <v>92</v>
      </c>
      <c r="P371" s="79"/>
    </row>
    <row r="372" spans="1:16">
      <c r="A372" s="16" t="s">
        <v>743</v>
      </c>
      <c r="B372" s="35" t="s">
        <v>744</v>
      </c>
      <c r="C372" s="16" t="s">
        <v>4</v>
      </c>
      <c r="D372" s="16" t="s">
        <v>37</v>
      </c>
      <c r="E372" s="17">
        <v>41811</v>
      </c>
      <c r="F372" s="69" t="s">
        <v>90</v>
      </c>
      <c r="G372" s="35" t="s">
        <v>897</v>
      </c>
      <c r="H372" s="36">
        <v>10</v>
      </c>
      <c r="I372" s="17">
        <v>4055.667</v>
      </c>
      <c r="J372" s="17">
        <f t="shared" si="18"/>
        <v>4055.667</v>
      </c>
      <c r="K372" s="17">
        <f t="shared" si="15"/>
        <v>37755.333</v>
      </c>
      <c r="L372" s="72">
        <v>0.03</v>
      </c>
      <c r="M372" s="17">
        <f t="shared" si="16"/>
        <v>1254.33</v>
      </c>
      <c r="N372" s="17" t="s">
        <v>92</v>
      </c>
      <c r="P372" s="79"/>
    </row>
    <row r="373" spans="1:16">
      <c r="A373" s="16" t="s">
        <v>745</v>
      </c>
      <c r="B373" s="35" t="s">
        <v>164</v>
      </c>
      <c r="C373" s="16" t="s">
        <v>4</v>
      </c>
      <c r="D373" s="16" t="s">
        <v>37</v>
      </c>
      <c r="E373" s="17">
        <v>21780</v>
      </c>
      <c r="F373" s="69" t="s">
        <v>90</v>
      </c>
      <c r="G373" s="35" t="s">
        <v>897</v>
      </c>
      <c r="H373" s="36">
        <v>10</v>
      </c>
      <c r="I373" s="17">
        <v>2112.66</v>
      </c>
      <c r="J373" s="17">
        <f t="shared" si="18"/>
        <v>2112.66</v>
      </c>
      <c r="K373" s="17">
        <f t="shared" si="15"/>
        <v>19667.34</v>
      </c>
      <c r="L373" s="72">
        <v>0.03</v>
      </c>
      <c r="M373" s="17">
        <f t="shared" si="16"/>
        <v>653.4</v>
      </c>
      <c r="N373" s="17" t="s">
        <v>92</v>
      </c>
      <c r="P373" s="79"/>
    </row>
    <row r="374" spans="1:16">
      <c r="A374" s="16" t="s">
        <v>746</v>
      </c>
      <c r="B374" s="35" t="s">
        <v>172</v>
      </c>
      <c r="C374" s="16" t="s">
        <v>4</v>
      </c>
      <c r="D374" s="16" t="s">
        <v>37</v>
      </c>
      <c r="E374" s="17">
        <v>25776</v>
      </c>
      <c r="F374" s="69" t="s">
        <v>90</v>
      </c>
      <c r="G374" s="35" t="s">
        <v>897</v>
      </c>
      <c r="H374" s="36">
        <v>10</v>
      </c>
      <c r="I374" s="17">
        <v>2500.272</v>
      </c>
      <c r="J374" s="17">
        <f t="shared" si="18"/>
        <v>2500.272</v>
      </c>
      <c r="K374" s="17">
        <f t="shared" si="15"/>
        <v>23275.728</v>
      </c>
      <c r="L374" s="72">
        <v>0.03</v>
      </c>
      <c r="M374" s="17">
        <f t="shared" si="16"/>
        <v>773.28</v>
      </c>
      <c r="N374" s="17" t="s">
        <v>92</v>
      </c>
      <c r="P374" s="79"/>
    </row>
    <row r="375" spans="1:16">
      <c r="A375" s="16" t="s">
        <v>747</v>
      </c>
      <c r="B375" s="35" t="s">
        <v>166</v>
      </c>
      <c r="C375" s="16" t="s">
        <v>4</v>
      </c>
      <c r="D375" s="16" t="s">
        <v>37</v>
      </c>
      <c r="E375" s="17">
        <v>2080.5</v>
      </c>
      <c r="F375" s="69" t="s">
        <v>90</v>
      </c>
      <c r="G375" s="35" t="s">
        <v>897</v>
      </c>
      <c r="H375" s="36">
        <v>10</v>
      </c>
      <c r="I375" s="17">
        <v>201.8085</v>
      </c>
      <c r="J375" s="17">
        <f t="shared" si="18"/>
        <v>201.8085</v>
      </c>
      <c r="K375" s="17">
        <f t="shared" si="15"/>
        <v>1878.6915</v>
      </c>
      <c r="L375" s="72">
        <v>0.03</v>
      </c>
      <c r="M375" s="17">
        <f t="shared" si="16"/>
        <v>62.415</v>
      </c>
      <c r="N375" s="17" t="s">
        <v>92</v>
      </c>
      <c r="P375" s="79"/>
    </row>
    <row r="376" spans="1:16">
      <c r="A376" s="16" t="s">
        <v>748</v>
      </c>
      <c r="B376" s="35" t="s">
        <v>168</v>
      </c>
      <c r="C376" s="16" t="s">
        <v>4</v>
      </c>
      <c r="D376" s="16" t="s">
        <v>37</v>
      </c>
      <c r="E376" s="17">
        <v>27202.65</v>
      </c>
      <c r="F376" s="69" t="s">
        <v>90</v>
      </c>
      <c r="G376" s="35" t="s">
        <v>897</v>
      </c>
      <c r="H376" s="36">
        <v>10</v>
      </c>
      <c r="I376" s="17">
        <v>2638.65705</v>
      </c>
      <c r="J376" s="17">
        <f t="shared" si="18"/>
        <v>2638.65705</v>
      </c>
      <c r="K376" s="17">
        <f t="shared" si="15"/>
        <v>24563.99295</v>
      </c>
      <c r="L376" s="72">
        <v>0.03</v>
      </c>
      <c r="M376" s="17">
        <f t="shared" si="16"/>
        <v>816.0795</v>
      </c>
      <c r="N376" s="17" t="s">
        <v>92</v>
      </c>
      <c r="P376" s="79"/>
    </row>
    <row r="377" spans="1:16">
      <c r="A377" s="16" t="s">
        <v>749</v>
      </c>
      <c r="B377" s="35" t="s">
        <v>170</v>
      </c>
      <c r="C377" s="16" t="s">
        <v>4</v>
      </c>
      <c r="D377" s="16" t="s">
        <v>37</v>
      </c>
      <c r="E377" s="17">
        <v>2703.7</v>
      </c>
      <c r="F377" s="69" t="s">
        <v>90</v>
      </c>
      <c r="G377" s="35" t="s">
        <v>897</v>
      </c>
      <c r="H377" s="36">
        <v>10</v>
      </c>
      <c r="I377" s="17">
        <v>262.2589</v>
      </c>
      <c r="J377" s="17">
        <f t="shared" si="18"/>
        <v>262.2589</v>
      </c>
      <c r="K377" s="17">
        <f t="shared" si="15"/>
        <v>2441.4411</v>
      </c>
      <c r="L377" s="72">
        <v>0.03</v>
      </c>
      <c r="M377" s="17">
        <f t="shared" si="16"/>
        <v>81.111</v>
      </c>
      <c r="N377" s="17" t="s">
        <v>92</v>
      </c>
      <c r="P377" s="79"/>
    </row>
    <row r="378" spans="1:16">
      <c r="A378" s="16" t="s">
        <v>750</v>
      </c>
      <c r="B378" s="35" t="s">
        <v>751</v>
      </c>
      <c r="C378" s="16" t="s">
        <v>4</v>
      </c>
      <c r="D378" s="16" t="s">
        <v>44</v>
      </c>
      <c r="E378" s="17">
        <v>520.79</v>
      </c>
      <c r="F378" s="69" t="s">
        <v>90</v>
      </c>
      <c r="G378" s="35" t="s">
        <v>897</v>
      </c>
      <c r="H378" s="36">
        <v>10</v>
      </c>
      <c r="I378" s="17">
        <v>50.51663</v>
      </c>
      <c r="J378" s="17">
        <f t="shared" si="18"/>
        <v>50.51663</v>
      </c>
      <c r="K378" s="17">
        <f t="shared" si="15"/>
        <v>470.27337</v>
      </c>
      <c r="L378" s="72">
        <v>0.03</v>
      </c>
      <c r="M378" s="17">
        <f t="shared" si="16"/>
        <v>15.6237</v>
      </c>
      <c r="N378" s="17" t="s">
        <v>92</v>
      </c>
      <c r="P378" s="79"/>
    </row>
    <row r="379" spans="1:16">
      <c r="A379" s="16" t="s">
        <v>752</v>
      </c>
      <c r="B379" s="35" t="s">
        <v>753</v>
      </c>
      <c r="C379" s="16" t="s">
        <v>2</v>
      </c>
      <c r="D379" s="16" t="s">
        <v>68</v>
      </c>
      <c r="E379" s="17">
        <v>30130</v>
      </c>
      <c r="F379" s="69" t="s">
        <v>90</v>
      </c>
      <c r="G379" s="35" t="s">
        <v>897</v>
      </c>
      <c r="H379" s="36">
        <v>10</v>
      </c>
      <c r="I379" s="17">
        <v>2922.61</v>
      </c>
      <c r="J379" s="17">
        <f t="shared" si="18"/>
        <v>2922.61</v>
      </c>
      <c r="K379" s="17">
        <f t="shared" si="15"/>
        <v>27207.39</v>
      </c>
      <c r="L379" s="72">
        <v>0.03</v>
      </c>
      <c r="M379" s="17">
        <f t="shared" si="16"/>
        <v>903.9</v>
      </c>
      <c r="N379" s="17" t="s">
        <v>92</v>
      </c>
      <c r="P379" s="79"/>
    </row>
    <row r="380" spans="1:16">
      <c r="A380" s="16" t="s">
        <v>754</v>
      </c>
      <c r="B380" s="35" t="s">
        <v>755</v>
      </c>
      <c r="C380" s="16" t="s">
        <v>4</v>
      </c>
      <c r="D380" s="16" t="s">
        <v>48</v>
      </c>
      <c r="E380" s="17">
        <v>17360</v>
      </c>
      <c r="F380" s="69" t="s">
        <v>90</v>
      </c>
      <c r="G380" s="35" t="s">
        <v>897</v>
      </c>
      <c r="H380" s="36">
        <v>10</v>
      </c>
      <c r="I380" s="17">
        <v>1683.92</v>
      </c>
      <c r="J380" s="17">
        <f t="shared" si="18"/>
        <v>1683.92</v>
      </c>
      <c r="K380" s="17">
        <f t="shared" si="15"/>
        <v>15676.08</v>
      </c>
      <c r="L380" s="72">
        <v>0.03</v>
      </c>
      <c r="M380" s="17">
        <f t="shared" si="16"/>
        <v>520.8</v>
      </c>
      <c r="N380" s="17" t="s">
        <v>92</v>
      </c>
      <c r="P380" s="79"/>
    </row>
    <row r="381" spans="1:16">
      <c r="A381" s="16" t="s">
        <v>756</v>
      </c>
      <c r="B381" s="35" t="s">
        <v>757</v>
      </c>
      <c r="C381" s="16" t="s">
        <v>0</v>
      </c>
      <c r="D381" s="16" t="s">
        <v>11</v>
      </c>
      <c r="E381" s="17">
        <v>12050028.15</v>
      </c>
      <c r="F381" s="69" t="s">
        <v>90</v>
      </c>
      <c r="G381" s="35" t="s">
        <v>91</v>
      </c>
      <c r="H381" s="36">
        <v>20</v>
      </c>
      <c r="I381" s="17">
        <v>584426.365275</v>
      </c>
      <c r="J381" s="17">
        <f>I381+'2020年固定资产折旧表'!J381</f>
        <v>6428690.018025</v>
      </c>
      <c r="K381" s="17">
        <f t="shared" si="15"/>
        <v>5621338.131975</v>
      </c>
      <c r="L381" s="72">
        <v>0.03</v>
      </c>
      <c r="M381" s="17">
        <f t="shared" si="16"/>
        <v>361500.8445</v>
      </c>
      <c r="N381" s="17" t="s">
        <v>92</v>
      </c>
      <c r="P381" s="79"/>
    </row>
    <row r="382" spans="1:16">
      <c r="A382" s="16" t="s">
        <v>758</v>
      </c>
      <c r="B382" s="35" t="s">
        <v>759</v>
      </c>
      <c r="C382" s="16" t="s">
        <v>1</v>
      </c>
      <c r="D382" s="16" t="s">
        <v>12</v>
      </c>
      <c r="E382" s="17">
        <v>462324.37</v>
      </c>
      <c r="F382" s="69" t="s">
        <v>90</v>
      </c>
      <c r="G382" s="35" t="s">
        <v>91</v>
      </c>
      <c r="H382" s="36">
        <v>20</v>
      </c>
      <c r="I382" s="17">
        <v>22422.731945</v>
      </c>
      <c r="J382" s="17">
        <f>I382+'2020年固定资产折旧表'!J382</f>
        <v>246650.051395</v>
      </c>
      <c r="K382" s="17">
        <f t="shared" si="15"/>
        <v>215674.318605</v>
      </c>
      <c r="L382" s="72">
        <v>0.03</v>
      </c>
      <c r="M382" s="17">
        <f t="shared" si="16"/>
        <v>13869.7311</v>
      </c>
      <c r="N382" s="17" t="s">
        <v>92</v>
      </c>
      <c r="P382" s="79"/>
    </row>
    <row r="383" spans="1:16">
      <c r="A383" s="16" t="s">
        <v>760</v>
      </c>
      <c r="B383" s="35" t="s">
        <v>761</v>
      </c>
      <c r="C383" s="16" t="s">
        <v>1</v>
      </c>
      <c r="D383" s="16" t="s">
        <v>34</v>
      </c>
      <c r="E383" s="17">
        <v>197737.01</v>
      </c>
      <c r="F383" s="69" t="s">
        <v>90</v>
      </c>
      <c r="G383" s="35" t="s">
        <v>91</v>
      </c>
      <c r="H383" s="36">
        <v>20</v>
      </c>
      <c r="I383" s="17">
        <v>9590.244985</v>
      </c>
      <c r="J383" s="17">
        <f>I383+'2020年固定资产折旧表'!J383</f>
        <v>105492.694835</v>
      </c>
      <c r="K383" s="17">
        <f t="shared" si="15"/>
        <v>92244.315165</v>
      </c>
      <c r="L383" s="72">
        <v>0.03</v>
      </c>
      <c r="M383" s="17">
        <f t="shared" si="16"/>
        <v>5932.1103</v>
      </c>
      <c r="N383" s="17" t="s">
        <v>92</v>
      </c>
      <c r="P383" s="79"/>
    </row>
    <row r="384" spans="1:16">
      <c r="A384" s="16" t="s">
        <v>762</v>
      </c>
      <c r="B384" s="35" t="s">
        <v>763</v>
      </c>
      <c r="C384" s="16" t="s">
        <v>1</v>
      </c>
      <c r="D384" s="16" t="s">
        <v>12</v>
      </c>
      <c r="E384" s="17">
        <v>425182.91</v>
      </c>
      <c r="F384" s="69" t="s">
        <v>90</v>
      </c>
      <c r="G384" s="35" t="s">
        <v>91</v>
      </c>
      <c r="H384" s="36">
        <v>20</v>
      </c>
      <c r="I384" s="17">
        <v>20621.371135</v>
      </c>
      <c r="J384" s="17">
        <f>I384+'2020年固定资产折旧表'!J384</f>
        <v>226835.082485</v>
      </c>
      <c r="K384" s="17">
        <f t="shared" si="15"/>
        <v>198347.827515</v>
      </c>
      <c r="L384" s="72">
        <v>0.03</v>
      </c>
      <c r="M384" s="17">
        <f t="shared" si="16"/>
        <v>12755.4873</v>
      </c>
      <c r="N384" s="17" t="s">
        <v>92</v>
      </c>
      <c r="P384" s="79"/>
    </row>
    <row r="385" spans="1:16">
      <c r="A385" s="16" t="s">
        <v>764</v>
      </c>
      <c r="B385" s="35" t="s">
        <v>765</v>
      </c>
      <c r="C385" s="16" t="s">
        <v>1</v>
      </c>
      <c r="D385" s="16" t="s">
        <v>12</v>
      </c>
      <c r="E385" s="17">
        <v>27147.76</v>
      </c>
      <c r="F385" s="69" t="s">
        <v>90</v>
      </c>
      <c r="G385" s="35" t="s">
        <v>91</v>
      </c>
      <c r="H385" s="36">
        <v>20</v>
      </c>
      <c r="I385" s="17">
        <v>1316.66636</v>
      </c>
      <c r="J385" s="17">
        <f>I385+'2020年固定资产折旧表'!J385</f>
        <v>14483.32996</v>
      </c>
      <c r="K385" s="17">
        <f t="shared" si="15"/>
        <v>12664.43004</v>
      </c>
      <c r="L385" s="72">
        <v>0.03</v>
      </c>
      <c r="M385" s="17">
        <f t="shared" si="16"/>
        <v>814.4328</v>
      </c>
      <c r="N385" s="17" t="s">
        <v>92</v>
      </c>
      <c r="P385" s="79"/>
    </row>
    <row r="386" spans="1:16">
      <c r="A386" s="16" t="s">
        <v>766</v>
      </c>
      <c r="B386" s="35" t="s">
        <v>767</v>
      </c>
      <c r="C386" s="16" t="s">
        <v>1</v>
      </c>
      <c r="D386" s="16" t="s">
        <v>23</v>
      </c>
      <c r="E386" s="17">
        <v>1633200</v>
      </c>
      <c r="F386" s="69" t="s">
        <v>90</v>
      </c>
      <c r="G386" s="35" t="s">
        <v>91</v>
      </c>
      <c r="H386" s="36">
        <v>20</v>
      </c>
      <c r="I386" s="17">
        <v>79210.2</v>
      </c>
      <c r="J386" s="17">
        <f>I386+'2020年固定资产折旧表'!J386</f>
        <v>871312.2</v>
      </c>
      <c r="K386" s="17">
        <f t="shared" si="15"/>
        <v>761887.8</v>
      </c>
      <c r="L386" s="72">
        <v>0.03</v>
      </c>
      <c r="M386" s="17">
        <f t="shared" si="16"/>
        <v>48996</v>
      </c>
      <c r="N386" s="17" t="s">
        <v>92</v>
      </c>
      <c r="P386" s="79"/>
    </row>
    <row r="387" spans="1:16">
      <c r="A387" s="16" t="s">
        <v>768</v>
      </c>
      <c r="B387" s="35" t="s">
        <v>769</v>
      </c>
      <c r="C387" s="16" t="s">
        <v>1</v>
      </c>
      <c r="D387" s="16" t="s">
        <v>23</v>
      </c>
      <c r="E387" s="17">
        <v>506705.27</v>
      </c>
      <c r="F387" s="69" t="s">
        <v>90</v>
      </c>
      <c r="G387" s="35" t="s">
        <v>91</v>
      </c>
      <c r="H387" s="36">
        <v>20</v>
      </c>
      <c r="I387" s="17">
        <v>24575.205595</v>
      </c>
      <c r="J387" s="17">
        <f>I387+'2020年固定资产折旧表'!J387</f>
        <v>270327.261545</v>
      </c>
      <c r="K387" s="17">
        <f t="shared" si="15"/>
        <v>236378.008455</v>
      </c>
      <c r="L387" s="72">
        <v>0.03</v>
      </c>
      <c r="M387" s="17">
        <f t="shared" si="16"/>
        <v>15201.1581</v>
      </c>
      <c r="N387" s="17" t="s">
        <v>92</v>
      </c>
      <c r="P387" s="79"/>
    </row>
    <row r="388" spans="1:16">
      <c r="A388" s="16" t="s">
        <v>770</v>
      </c>
      <c r="B388" s="35" t="s">
        <v>771</v>
      </c>
      <c r="C388" s="16" t="s">
        <v>4</v>
      </c>
      <c r="D388" s="16" t="s">
        <v>44</v>
      </c>
      <c r="E388" s="17">
        <v>530000</v>
      </c>
      <c r="F388" s="69" t="s">
        <v>90</v>
      </c>
      <c r="G388" s="35" t="s">
        <v>897</v>
      </c>
      <c r="H388" s="36">
        <v>10</v>
      </c>
      <c r="I388" s="17">
        <v>51410</v>
      </c>
      <c r="J388" s="17">
        <v>51410</v>
      </c>
      <c r="K388" s="17">
        <f t="shared" ref="K388:K393" si="19">E388-J388</f>
        <v>478590</v>
      </c>
      <c r="L388" s="72">
        <v>0.03</v>
      </c>
      <c r="M388" s="17">
        <f t="shared" ref="M388:M437" si="20">E388*L388</f>
        <v>15900</v>
      </c>
      <c r="N388" s="17" t="s">
        <v>92</v>
      </c>
      <c r="P388" s="79"/>
    </row>
    <row r="389" spans="1:16">
      <c r="A389" s="16" t="s">
        <v>772</v>
      </c>
      <c r="B389" s="35" t="s">
        <v>773</v>
      </c>
      <c r="C389" s="16" t="s">
        <v>5</v>
      </c>
      <c r="D389" s="16" t="s">
        <v>45</v>
      </c>
      <c r="E389" s="17">
        <v>334970</v>
      </c>
      <c r="F389" s="69" t="s">
        <v>90</v>
      </c>
      <c r="G389" s="35" t="s">
        <v>897</v>
      </c>
      <c r="H389" s="36">
        <v>10</v>
      </c>
      <c r="I389" s="17">
        <v>32492.09</v>
      </c>
      <c r="J389" s="17">
        <v>32492.09</v>
      </c>
      <c r="K389" s="17">
        <f t="shared" si="19"/>
        <v>302477.91</v>
      </c>
      <c r="L389" s="72">
        <v>0.03</v>
      </c>
      <c r="M389" s="17">
        <f t="shared" si="20"/>
        <v>10049.1</v>
      </c>
      <c r="N389" s="17" t="s">
        <v>92</v>
      </c>
      <c r="P389" s="79"/>
    </row>
    <row r="390" spans="1:16">
      <c r="A390" s="16" t="s">
        <v>774</v>
      </c>
      <c r="B390" s="35" t="s">
        <v>775</v>
      </c>
      <c r="C390" s="16" t="s">
        <v>1</v>
      </c>
      <c r="D390" s="16" t="s">
        <v>12</v>
      </c>
      <c r="E390" s="17">
        <v>535950.98</v>
      </c>
      <c r="F390" s="69" t="s">
        <v>90</v>
      </c>
      <c r="G390" s="35" t="s">
        <v>91</v>
      </c>
      <c r="H390" s="36">
        <v>20</v>
      </c>
      <c r="I390" s="17">
        <v>25993.62253</v>
      </c>
      <c r="J390" s="17">
        <f>I390+'2020年固定资产折旧表'!J390</f>
        <v>285929.84783</v>
      </c>
      <c r="K390" s="17">
        <f t="shared" si="19"/>
        <v>250021.13217</v>
      </c>
      <c r="L390" s="72">
        <v>0.03</v>
      </c>
      <c r="M390" s="17">
        <f t="shared" si="20"/>
        <v>16078.5294</v>
      </c>
      <c r="N390" s="17" t="s">
        <v>92</v>
      </c>
      <c r="P390" s="79"/>
    </row>
    <row r="391" spans="1:16">
      <c r="A391" s="16" t="s">
        <v>776</v>
      </c>
      <c r="B391" s="35" t="s">
        <v>777</v>
      </c>
      <c r="C391" s="16" t="s">
        <v>3</v>
      </c>
      <c r="D391" s="16" t="s">
        <v>47</v>
      </c>
      <c r="E391" s="17">
        <v>6594.5</v>
      </c>
      <c r="F391" s="69" t="s">
        <v>90</v>
      </c>
      <c r="G391" s="35" t="s">
        <v>897</v>
      </c>
      <c r="H391" s="36">
        <v>10</v>
      </c>
      <c r="I391" s="17">
        <v>639.6665</v>
      </c>
      <c r="J391" s="17">
        <v>639.6665</v>
      </c>
      <c r="K391" s="17">
        <f t="shared" si="19"/>
        <v>5954.8335</v>
      </c>
      <c r="L391" s="72">
        <v>0.03</v>
      </c>
      <c r="M391" s="17">
        <f t="shared" si="20"/>
        <v>197.835</v>
      </c>
      <c r="N391" s="17" t="s">
        <v>92</v>
      </c>
      <c r="P391" s="79"/>
    </row>
    <row r="392" spans="1:16">
      <c r="A392" s="16" t="s">
        <v>778</v>
      </c>
      <c r="B392" s="35" t="s">
        <v>779</v>
      </c>
      <c r="C392" s="16" t="s">
        <v>3</v>
      </c>
      <c r="D392" s="16" t="s">
        <v>14</v>
      </c>
      <c r="E392" s="17">
        <v>55000</v>
      </c>
      <c r="F392" s="69" t="s">
        <v>90</v>
      </c>
      <c r="G392" s="35" t="s">
        <v>897</v>
      </c>
      <c r="H392" s="36">
        <v>10</v>
      </c>
      <c r="I392" s="17">
        <v>5335</v>
      </c>
      <c r="J392" s="17">
        <v>5335</v>
      </c>
      <c r="K392" s="17">
        <f t="shared" si="19"/>
        <v>49665</v>
      </c>
      <c r="L392" s="72">
        <v>0.03</v>
      </c>
      <c r="M392" s="17">
        <f t="shared" si="20"/>
        <v>1650</v>
      </c>
      <c r="N392" s="17" t="s">
        <v>92</v>
      </c>
      <c r="P392" s="79"/>
    </row>
    <row r="393" spans="1:16">
      <c r="A393" s="16" t="s">
        <v>780</v>
      </c>
      <c r="B393" s="35" t="s">
        <v>781</v>
      </c>
      <c r="C393" s="16" t="s">
        <v>10</v>
      </c>
      <c r="D393" s="16" t="s">
        <v>32</v>
      </c>
      <c r="E393" s="17">
        <v>3800</v>
      </c>
      <c r="F393" s="69" t="s">
        <v>90</v>
      </c>
      <c r="G393" s="35" t="s">
        <v>782</v>
      </c>
      <c r="H393" s="17">
        <v>5</v>
      </c>
      <c r="I393" s="17">
        <v>0</v>
      </c>
      <c r="J393" s="17">
        <f>I393+'2020年固定资产折旧表'!J393</f>
        <v>3610</v>
      </c>
      <c r="K393" s="17">
        <f t="shared" si="19"/>
        <v>190</v>
      </c>
      <c r="L393" s="72">
        <v>0.05</v>
      </c>
      <c r="M393" s="17">
        <f t="shared" si="20"/>
        <v>190</v>
      </c>
      <c r="N393" s="17" t="s">
        <v>783</v>
      </c>
      <c r="P393" s="79"/>
    </row>
    <row r="394" spans="1:16">
      <c r="A394" s="16" t="s">
        <v>784</v>
      </c>
      <c r="B394" s="35" t="s">
        <v>785</v>
      </c>
      <c r="C394" s="16" t="s">
        <v>10</v>
      </c>
      <c r="D394" s="16" t="s">
        <v>32</v>
      </c>
      <c r="E394" s="17">
        <v>563.11</v>
      </c>
      <c r="F394" s="69" t="s">
        <v>90</v>
      </c>
      <c r="G394" s="35" t="s">
        <v>786</v>
      </c>
      <c r="H394" s="17">
        <v>5</v>
      </c>
      <c r="I394" s="17">
        <v>107.04</v>
      </c>
      <c r="J394" s="17">
        <f>I394+'2020年固定资产折旧表'!J394</f>
        <v>499.52</v>
      </c>
      <c r="K394" s="17">
        <f t="shared" ref="K394:K437" si="21">E394-J394</f>
        <v>63.59</v>
      </c>
      <c r="L394" s="72">
        <v>0.05</v>
      </c>
      <c r="M394" s="17">
        <f t="shared" si="20"/>
        <v>28.1555</v>
      </c>
      <c r="N394" s="17" t="s">
        <v>783</v>
      </c>
      <c r="P394" s="79"/>
    </row>
    <row r="395" spans="1:16">
      <c r="A395" s="16" t="s">
        <v>787</v>
      </c>
      <c r="B395" s="35" t="s">
        <v>785</v>
      </c>
      <c r="C395" s="16" t="s">
        <v>10</v>
      </c>
      <c r="D395" s="16" t="s">
        <v>32</v>
      </c>
      <c r="E395" s="17">
        <v>563.11</v>
      </c>
      <c r="F395" s="69" t="s">
        <v>90</v>
      </c>
      <c r="G395" s="35" t="s">
        <v>786</v>
      </c>
      <c r="H395" s="17">
        <v>5</v>
      </c>
      <c r="I395" s="17">
        <v>107.04</v>
      </c>
      <c r="J395" s="17">
        <f>I395+'2020年固定资产折旧表'!J395</f>
        <v>499.52</v>
      </c>
      <c r="K395" s="17">
        <f t="shared" si="21"/>
        <v>63.59</v>
      </c>
      <c r="L395" s="72">
        <v>0.05</v>
      </c>
      <c r="M395" s="17">
        <f t="shared" si="20"/>
        <v>28.1555</v>
      </c>
      <c r="N395" s="17" t="s">
        <v>783</v>
      </c>
      <c r="P395" s="79"/>
    </row>
    <row r="396" spans="1:16">
      <c r="A396" s="16" t="s">
        <v>788</v>
      </c>
      <c r="B396" s="35" t="s">
        <v>785</v>
      </c>
      <c r="C396" s="16" t="s">
        <v>10</v>
      </c>
      <c r="D396" s="16" t="s">
        <v>32</v>
      </c>
      <c r="E396" s="17">
        <v>563.1</v>
      </c>
      <c r="F396" s="69" t="s">
        <v>90</v>
      </c>
      <c r="G396" s="35" t="s">
        <v>786</v>
      </c>
      <c r="H396" s="17">
        <v>5</v>
      </c>
      <c r="I396" s="17">
        <v>107.04</v>
      </c>
      <c r="J396" s="17">
        <f>I396+'2020年固定资产折旧表'!J396</f>
        <v>499.52</v>
      </c>
      <c r="K396" s="17">
        <f t="shared" si="21"/>
        <v>63.58</v>
      </c>
      <c r="L396" s="72">
        <v>0.05</v>
      </c>
      <c r="M396" s="17">
        <f t="shared" si="20"/>
        <v>28.155</v>
      </c>
      <c r="N396" s="17" t="s">
        <v>783</v>
      </c>
      <c r="P396" s="79"/>
    </row>
    <row r="397" spans="1:16">
      <c r="A397" s="16" t="s">
        <v>789</v>
      </c>
      <c r="B397" s="35" t="s">
        <v>785</v>
      </c>
      <c r="C397" s="16" t="s">
        <v>10</v>
      </c>
      <c r="D397" s="16" t="s">
        <v>32</v>
      </c>
      <c r="E397" s="17">
        <v>563.11</v>
      </c>
      <c r="F397" s="69" t="s">
        <v>90</v>
      </c>
      <c r="G397" s="35" t="s">
        <v>786</v>
      </c>
      <c r="H397" s="17">
        <v>5</v>
      </c>
      <c r="I397" s="17">
        <v>107.04</v>
      </c>
      <c r="J397" s="17">
        <f>I397+'2020年固定资产折旧表'!J397</f>
        <v>499.52</v>
      </c>
      <c r="K397" s="17">
        <f t="shared" si="21"/>
        <v>63.59</v>
      </c>
      <c r="L397" s="72">
        <v>0.05</v>
      </c>
      <c r="M397" s="17">
        <f t="shared" si="20"/>
        <v>28.1555</v>
      </c>
      <c r="N397" s="17" t="s">
        <v>783</v>
      </c>
      <c r="P397" s="79"/>
    </row>
    <row r="398" spans="1:16">
      <c r="A398" s="16" t="s">
        <v>790</v>
      </c>
      <c r="B398" s="35" t="s">
        <v>791</v>
      </c>
      <c r="C398" s="16" t="s">
        <v>10</v>
      </c>
      <c r="D398" s="16" t="s">
        <v>21</v>
      </c>
      <c r="E398" s="17">
        <v>12500</v>
      </c>
      <c r="F398" s="69" t="s">
        <v>90</v>
      </c>
      <c r="G398" s="35" t="s">
        <v>792</v>
      </c>
      <c r="H398" s="17">
        <v>5</v>
      </c>
      <c r="I398" s="17">
        <v>0</v>
      </c>
      <c r="J398" s="17">
        <f>I398+'2020年固定资产折旧表'!J398</f>
        <v>11875</v>
      </c>
      <c r="K398" s="17">
        <f t="shared" si="21"/>
        <v>625</v>
      </c>
      <c r="L398" s="72">
        <v>0.05</v>
      </c>
      <c r="M398" s="17">
        <f t="shared" si="20"/>
        <v>625</v>
      </c>
      <c r="N398" s="17" t="s">
        <v>783</v>
      </c>
      <c r="P398" s="79"/>
    </row>
    <row r="399" spans="1:16">
      <c r="A399" s="16" t="s">
        <v>793</v>
      </c>
      <c r="B399" s="35" t="s">
        <v>794</v>
      </c>
      <c r="C399" s="16" t="s">
        <v>10</v>
      </c>
      <c r="D399" s="16" t="s">
        <v>32</v>
      </c>
      <c r="E399" s="17">
        <v>1599</v>
      </c>
      <c r="F399" s="69" t="s">
        <v>90</v>
      </c>
      <c r="G399" s="35" t="s">
        <v>795</v>
      </c>
      <c r="H399" s="17">
        <v>5</v>
      </c>
      <c r="I399" s="17">
        <v>0</v>
      </c>
      <c r="J399" s="17">
        <f>I399+'2020年固定资产折旧表'!J399</f>
        <v>1519.05</v>
      </c>
      <c r="K399" s="17">
        <f t="shared" si="21"/>
        <v>79.95</v>
      </c>
      <c r="L399" s="72">
        <v>0.05</v>
      </c>
      <c r="M399" s="17">
        <f t="shared" si="20"/>
        <v>79.95</v>
      </c>
      <c r="N399" s="17" t="s">
        <v>783</v>
      </c>
      <c r="P399" s="79"/>
    </row>
    <row r="400" spans="1:16">
      <c r="A400" s="16" t="s">
        <v>796</v>
      </c>
      <c r="B400" s="35" t="s">
        <v>797</v>
      </c>
      <c r="C400" s="16" t="s">
        <v>10</v>
      </c>
      <c r="D400" s="16" t="s">
        <v>21</v>
      </c>
      <c r="E400" s="17">
        <v>3990</v>
      </c>
      <c r="F400" s="69" t="s">
        <v>90</v>
      </c>
      <c r="G400" s="35" t="s">
        <v>795</v>
      </c>
      <c r="H400" s="17">
        <v>5</v>
      </c>
      <c r="I400" s="17">
        <v>0</v>
      </c>
      <c r="J400" s="17">
        <f>I400+'2020年固定资产折旧表'!J400</f>
        <v>3790.5</v>
      </c>
      <c r="K400" s="17">
        <f t="shared" si="21"/>
        <v>199.5</v>
      </c>
      <c r="L400" s="72">
        <v>0.05</v>
      </c>
      <c r="M400" s="17">
        <f t="shared" si="20"/>
        <v>199.5</v>
      </c>
      <c r="N400" s="17" t="s">
        <v>783</v>
      </c>
      <c r="P400" s="79"/>
    </row>
    <row r="401" spans="1:16">
      <c r="A401" s="16" t="s">
        <v>798</v>
      </c>
      <c r="B401" s="35" t="s">
        <v>799</v>
      </c>
      <c r="C401" s="16" t="s">
        <v>10</v>
      </c>
      <c r="D401" s="16" t="s">
        <v>21</v>
      </c>
      <c r="E401" s="17">
        <v>1600</v>
      </c>
      <c r="F401" s="69" t="s">
        <v>90</v>
      </c>
      <c r="G401" s="35" t="s">
        <v>795</v>
      </c>
      <c r="H401" s="17">
        <v>5</v>
      </c>
      <c r="I401" s="17">
        <v>0</v>
      </c>
      <c r="J401" s="17">
        <f>I401+'2020年固定资产折旧表'!J401</f>
        <v>1520</v>
      </c>
      <c r="K401" s="17">
        <f t="shared" si="21"/>
        <v>80</v>
      </c>
      <c r="L401" s="72">
        <v>0.05</v>
      </c>
      <c r="M401" s="17">
        <f t="shared" si="20"/>
        <v>80</v>
      </c>
      <c r="N401" s="17" t="s">
        <v>783</v>
      </c>
      <c r="P401" s="79"/>
    </row>
    <row r="402" spans="1:16">
      <c r="A402" s="16" t="s">
        <v>800</v>
      </c>
      <c r="B402" s="35" t="s">
        <v>801</v>
      </c>
      <c r="C402" s="16" t="s">
        <v>10</v>
      </c>
      <c r="D402" s="16" t="s">
        <v>21</v>
      </c>
      <c r="E402" s="17">
        <v>1160</v>
      </c>
      <c r="F402" s="69" t="s">
        <v>90</v>
      </c>
      <c r="G402" s="35" t="s">
        <v>802</v>
      </c>
      <c r="H402" s="17">
        <v>5</v>
      </c>
      <c r="I402" s="17">
        <v>0</v>
      </c>
      <c r="J402" s="17">
        <f>I402+'2020年固定资产折旧表'!J402</f>
        <v>1102</v>
      </c>
      <c r="K402" s="17">
        <f t="shared" si="21"/>
        <v>58</v>
      </c>
      <c r="L402" s="72">
        <v>0.05</v>
      </c>
      <c r="M402" s="17">
        <f t="shared" si="20"/>
        <v>58</v>
      </c>
      <c r="N402" s="17" t="s">
        <v>783</v>
      </c>
      <c r="P402" s="79"/>
    </row>
    <row r="403" spans="1:16">
      <c r="A403" s="16" t="s">
        <v>803</v>
      </c>
      <c r="B403" s="35" t="s">
        <v>804</v>
      </c>
      <c r="C403" s="16" t="s">
        <v>10</v>
      </c>
      <c r="D403" s="16" t="s">
        <v>21</v>
      </c>
      <c r="E403" s="17">
        <v>3900</v>
      </c>
      <c r="F403" s="69" t="s">
        <v>90</v>
      </c>
      <c r="G403" s="35" t="s">
        <v>805</v>
      </c>
      <c r="H403" s="17">
        <v>5</v>
      </c>
      <c r="I403" s="17">
        <v>0</v>
      </c>
      <c r="J403" s="17">
        <f>I403+'2020年固定资产折旧表'!J403</f>
        <v>3705</v>
      </c>
      <c r="K403" s="17">
        <f t="shared" si="21"/>
        <v>195</v>
      </c>
      <c r="L403" s="72">
        <v>0.05</v>
      </c>
      <c r="M403" s="17">
        <f t="shared" si="20"/>
        <v>195</v>
      </c>
      <c r="N403" s="17" t="s">
        <v>783</v>
      </c>
      <c r="P403" s="79"/>
    </row>
    <row r="404" spans="1:16">
      <c r="A404" s="16" t="s">
        <v>806</v>
      </c>
      <c r="B404" s="35" t="s">
        <v>807</v>
      </c>
      <c r="C404" s="16" t="s">
        <v>10</v>
      </c>
      <c r="D404" s="16" t="s">
        <v>32</v>
      </c>
      <c r="E404" s="17">
        <v>1480</v>
      </c>
      <c r="F404" s="69" t="s">
        <v>90</v>
      </c>
      <c r="G404" s="35" t="s">
        <v>805</v>
      </c>
      <c r="H404" s="17">
        <v>5</v>
      </c>
      <c r="I404" s="17">
        <v>0</v>
      </c>
      <c r="J404" s="17">
        <f>I404+'2020年固定资产折旧表'!J404</f>
        <v>1406</v>
      </c>
      <c r="K404" s="17">
        <f t="shared" si="21"/>
        <v>73.9999999999998</v>
      </c>
      <c r="L404" s="72">
        <v>0.05</v>
      </c>
      <c r="M404" s="17">
        <f t="shared" si="20"/>
        <v>74</v>
      </c>
      <c r="N404" s="17" t="s">
        <v>783</v>
      </c>
      <c r="P404" s="79"/>
    </row>
    <row r="405" spans="1:16">
      <c r="A405" s="16" t="s">
        <v>808</v>
      </c>
      <c r="B405" s="35" t="s">
        <v>809</v>
      </c>
      <c r="C405" s="16" t="s">
        <v>10</v>
      </c>
      <c r="D405" s="16" t="s">
        <v>21</v>
      </c>
      <c r="E405" s="17">
        <v>4029.13</v>
      </c>
      <c r="F405" s="69" t="s">
        <v>90</v>
      </c>
      <c r="G405" s="35" t="s">
        <v>810</v>
      </c>
      <c r="H405" s="17">
        <v>5</v>
      </c>
      <c r="I405" s="17">
        <v>765.48</v>
      </c>
      <c r="J405" s="17">
        <f>I405+'2020年固定资产折旧表'!J405</f>
        <v>3572.24</v>
      </c>
      <c r="K405" s="17">
        <f t="shared" si="21"/>
        <v>456.89</v>
      </c>
      <c r="L405" s="72">
        <v>0.05</v>
      </c>
      <c r="M405" s="17">
        <f t="shared" si="20"/>
        <v>201.4565</v>
      </c>
      <c r="N405" s="17" t="s">
        <v>783</v>
      </c>
      <c r="P405" s="79"/>
    </row>
    <row r="406" spans="1:16">
      <c r="A406" s="16" t="s">
        <v>811</v>
      </c>
      <c r="B406" s="35" t="s">
        <v>812</v>
      </c>
      <c r="C406" s="16" t="s">
        <v>10</v>
      </c>
      <c r="D406" s="16" t="s">
        <v>21</v>
      </c>
      <c r="E406" s="17">
        <v>3262.14</v>
      </c>
      <c r="F406" s="69" t="s">
        <v>90</v>
      </c>
      <c r="G406" s="35" t="s">
        <v>810</v>
      </c>
      <c r="H406" s="17">
        <v>5</v>
      </c>
      <c r="I406" s="17">
        <v>619.8</v>
      </c>
      <c r="J406" s="17">
        <f>I406+'2020年固定资产折旧表'!J406</f>
        <v>2892.4</v>
      </c>
      <c r="K406" s="17">
        <f t="shared" si="21"/>
        <v>369.74</v>
      </c>
      <c r="L406" s="72">
        <v>0.05</v>
      </c>
      <c r="M406" s="17">
        <f t="shared" si="20"/>
        <v>163.107</v>
      </c>
      <c r="N406" s="17" t="s">
        <v>783</v>
      </c>
      <c r="P406" s="79"/>
    </row>
    <row r="407" spans="1:16">
      <c r="A407" s="16" t="s">
        <v>813</v>
      </c>
      <c r="B407" s="35" t="s">
        <v>814</v>
      </c>
      <c r="C407" s="16" t="s">
        <v>2</v>
      </c>
      <c r="D407" s="16" t="s">
        <v>24</v>
      </c>
      <c r="E407" s="17">
        <v>84680</v>
      </c>
      <c r="F407" s="69" t="s">
        <v>90</v>
      </c>
      <c r="G407" s="35" t="s">
        <v>815</v>
      </c>
      <c r="H407" s="17">
        <v>10</v>
      </c>
      <c r="I407" s="17">
        <v>8044.56</v>
      </c>
      <c r="J407" s="17">
        <f>I407+'2020年固定资产折旧表'!J407</f>
        <v>57652.68</v>
      </c>
      <c r="K407" s="17">
        <f t="shared" si="21"/>
        <v>27027.32</v>
      </c>
      <c r="L407" s="72">
        <v>0.05</v>
      </c>
      <c r="M407" s="17">
        <f t="shared" si="20"/>
        <v>4234</v>
      </c>
      <c r="N407" s="17" t="s">
        <v>783</v>
      </c>
      <c r="P407" s="79"/>
    </row>
    <row r="408" spans="1:16">
      <c r="A408" s="16" t="s">
        <v>816</v>
      </c>
      <c r="B408" s="35" t="s">
        <v>814</v>
      </c>
      <c r="C408" s="16" t="s">
        <v>2</v>
      </c>
      <c r="D408" s="16" t="s">
        <v>24</v>
      </c>
      <c r="E408" s="17">
        <v>84680</v>
      </c>
      <c r="F408" s="69" t="s">
        <v>90</v>
      </c>
      <c r="G408" s="35" t="s">
        <v>815</v>
      </c>
      <c r="H408" s="17">
        <v>10</v>
      </c>
      <c r="I408" s="17">
        <v>8044.56</v>
      </c>
      <c r="J408" s="17">
        <f>I408+'2020年固定资产折旧表'!J408</f>
        <v>57652.68</v>
      </c>
      <c r="K408" s="17">
        <f t="shared" si="21"/>
        <v>27027.32</v>
      </c>
      <c r="L408" s="72">
        <v>0.05</v>
      </c>
      <c r="M408" s="17">
        <f t="shared" si="20"/>
        <v>4234</v>
      </c>
      <c r="N408" s="17" t="s">
        <v>783</v>
      </c>
      <c r="P408" s="79"/>
    </row>
    <row r="409" spans="1:16">
      <c r="A409" s="16" t="s">
        <v>817</v>
      </c>
      <c r="B409" s="35" t="s">
        <v>818</v>
      </c>
      <c r="C409" s="16" t="s">
        <v>4</v>
      </c>
      <c r="D409" s="16" t="s">
        <v>48</v>
      </c>
      <c r="E409" s="17">
        <v>4750</v>
      </c>
      <c r="F409" s="69" t="s">
        <v>90</v>
      </c>
      <c r="G409" s="35" t="s">
        <v>819</v>
      </c>
      <c r="H409" s="17">
        <v>5</v>
      </c>
      <c r="I409" s="17">
        <v>0</v>
      </c>
      <c r="J409" s="17">
        <f>I409+'2020年固定资产折旧表'!J409</f>
        <v>4512.5</v>
      </c>
      <c r="K409" s="17">
        <f t="shared" si="21"/>
        <v>237.5</v>
      </c>
      <c r="L409" s="72">
        <v>0.05</v>
      </c>
      <c r="M409" s="17">
        <f t="shared" si="20"/>
        <v>237.5</v>
      </c>
      <c r="N409" s="17" t="s">
        <v>783</v>
      </c>
      <c r="P409" s="79"/>
    </row>
    <row r="410" spans="1:16">
      <c r="A410" s="16" t="s">
        <v>820</v>
      </c>
      <c r="B410" s="35" t="s">
        <v>821</v>
      </c>
      <c r="C410" s="16" t="s">
        <v>4</v>
      </c>
      <c r="D410" s="16" t="s">
        <v>48</v>
      </c>
      <c r="E410" s="17">
        <v>4900</v>
      </c>
      <c r="F410" s="69" t="s">
        <v>90</v>
      </c>
      <c r="G410" s="35" t="s">
        <v>822</v>
      </c>
      <c r="H410" s="17">
        <v>5</v>
      </c>
      <c r="I410" s="17">
        <v>0</v>
      </c>
      <c r="J410" s="17">
        <f>I410+'2020年固定资产折旧表'!J410</f>
        <v>4655</v>
      </c>
      <c r="K410" s="17">
        <f t="shared" si="21"/>
        <v>245</v>
      </c>
      <c r="L410" s="72">
        <v>0.05</v>
      </c>
      <c r="M410" s="17">
        <f t="shared" si="20"/>
        <v>245</v>
      </c>
      <c r="N410" s="17" t="s">
        <v>783</v>
      </c>
      <c r="P410" s="79"/>
    </row>
    <row r="411" spans="1:16">
      <c r="A411" s="16" t="s">
        <v>823</v>
      </c>
      <c r="B411" s="35" t="s">
        <v>824</v>
      </c>
      <c r="C411" s="16" t="s">
        <v>10</v>
      </c>
      <c r="D411" s="16" t="s">
        <v>32</v>
      </c>
      <c r="E411" s="17">
        <v>2213.59</v>
      </c>
      <c r="F411" s="69" t="s">
        <v>90</v>
      </c>
      <c r="G411" s="35" t="s">
        <v>825</v>
      </c>
      <c r="H411" s="17">
        <v>5</v>
      </c>
      <c r="I411" s="17">
        <v>0</v>
      </c>
      <c r="J411" s="17">
        <f>I411+'2020年固定资产折旧表'!J411</f>
        <v>2102.91</v>
      </c>
      <c r="K411" s="17">
        <f t="shared" si="21"/>
        <v>110.68</v>
      </c>
      <c r="L411" s="72">
        <v>0.05</v>
      </c>
      <c r="M411" s="17">
        <f t="shared" si="20"/>
        <v>110.6795</v>
      </c>
      <c r="N411" s="17" t="s">
        <v>783</v>
      </c>
      <c r="P411" s="79"/>
    </row>
    <row r="412" spans="1:16">
      <c r="A412" s="16" t="s">
        <v>826</v>
      </c>
      <c r="B412" s="35" t="s">
        <v>827</v>
      </c>
      <c r="C412" s="16" t="s">
        <v>10</v>
      </c>
      <c r="D412" s="16" t="s">
        <v>32</v>
      </c>
      <c r="E412" s="17">
        <v>660.19</v>
      </c>
      <c r="F412" s="69" t="s">
        <v>90</v>
      </c>
      <c r="G412" s="35" t="s">
        <v>825</v>
      </c>
      <c r="H412" s="17">
        <v>5</v>
      </c>
      <c r="I412" s="17">
        <v>0</v>
      </c>
      <c r="J412" s="17">
        <f>I412+'2020年固定资产折旧表'!J412</f>
        <v>627.18</v>
      </c>
      <c r="K412" s="17">
        <f t="shared" si="21"/>
        <v>33.01</v>
      </c>
      <c r="L412" s="72">
        <v>0.05</v>
      </c>
      <c r="M412" s="17">
        <f t="shared" si="20"/>
        <v>33.0095</v>
      </c>
      <c r="N412" s="17" t="s">
        <v>783</v>
      </c>
      <c r="P412" s="79"/>
    </row>
    <row r="413" spans="1:16">
      <c r="A413" s="16" t="s">
        <v>828</v>
      </c>
      <c r="B413" s="35" t="s">
        <v>827</v>
      </c>
      <c r="C413" s="16" t="s">
        <v>10</v>
      </c>
      <c r="D413" s="16" t="s">
        <v>32</v>
      </c>
      <c r="E413" s="17">
        <v>660.19</v>
      </c>
      <c r="F413" s="69" t="s">
        <v>90</v>
      </c>
      <c r="G413" s="35" t="s">
        <v>825</v>
      </c>
      <c r="H413" s="17">
        <v>5</v>
      </c>
      <c r="I413" s="17">
        <v>0</v>
      </c>
      <c r="J413" s="17">
        <f>I413+'2020年固定资产折旧表'!J413</f>
        <v>627.18</v>
      </c>
      <c r="K413" s="17">
        <f t="shared" si="21"/>
        <v>33.01</v>
      </c>
      <c r="L413" s="72">
        <v>0.05</v>
      </c>
      <c r="M413" s="17">
        <f t="shared" si="20"/>
        <v>33.0095</v>
      </c>
      <c r="N413" s="17" t="s">
        <v>783</v>
      </c>
      <c r="P413" s="79"/>
    </row>
    <row r="414" spans="1:16">
      <c r="A414" s="16" t="s">
        <v>829</v>
      </c>
      <c r="B414" s="35" t="s">
        <v>827</v>
      </c>
      <c r="C414" s="16" t="s">
        <v>10</v>
      </c>
      <c r="D414" s="16" t="s">
        <v>32</v>
      </c>
      <c r="E414" s="17">
        <v>660.2</v>
      </c>
      <c r="F414" s="69" t="s">
        <v>90</v>
      </c>
      <c r="G414" s="35" t="s">
        <v>825</v>
      </c>
      <c r="H414" s="17">
        <v>5</v>
      </c>
      <c r="I414" s="17">
        <v>0</v>
      </c>
      <c r="J414" s="17">
        <f>I414+'2020年固定资产折旧表'!J414</f>
        <v>627.19</v>
      </c>
      <c r="K414" s="17">
        <f t="shared" si="21"/>
        <v>33.01</v>
      </c>
      <c r="L414" s="72">
        <v>0.05</v>
      </c>
      <c r="M414" s="17">
        <f t="shared" si="20"/>
        <v>33.01</v>
      </c>
      <c r="N414" s="17" t="s">
        <v>783</v>
      </c>
      <c r="P414" s="79"/>
    </row>
    <row r="415" spans="1:16">
      <c r="A415" s="16" t="s">
        <v>830</v>
      </c>
      <c r="B415" s="35" t="s">
        <v>831</v>
      </c>
      <c r="C415" s="16" t="s">
        <v>10</v>
      </c>
      <c r="D415" s="16" t="s">
        <v>21</v>
      </c>
      <c r="E415" s="17">
        <v>1153.85</v>
      </c>
      <c r="F415" s="69" t="s">
        <v>90</v>
      </c>
      <c r="G415" s="35" t="s">
        <v>832</v>
      </c>
      <c r="H415" s="17">
        <v>5</v>
      </c>
      <c r="I415" s="17">
        <v>219.24</v>
      </c>
      <c r="J415" s="17">
        <f>I415+'2020年固定资产折旧表'!J415</f>
        <v>986.58</v>
      </c>
      <c r="K415" s="17">
        <f t="shared" si="21"/>
        <v>167.27</v>
      </c>
      <c r="L415" s="72">
        <v>0.05</v>
      </c>
      <c r="M415" s="17">
        <f t="shared" si="20"/>
        <v>57.6925</v>
      </c>
      <c r="N415" s="17" t="s">
        <v>783</v>
      </c>
      <c r="P415" s="79"/>
    </row>
    <row r="416" spans="1:16">
      <c r="A416" s="16" t="s">
        <v>833</v>
      </c>
      <c r="B416" s="35" t="s">
        <v>834</v>
      </c>
      <c r="C416" s="16" t="s">
        <v>10</v>
      </c>
      <c r="D416" s="16" t="s">
        <v>21</v>
      </c>
      <c r="E416" s="17">
        <v>3299.15</v>
      </c>
      <c r="F416" s="69" t="s">
        <v>90</v>
      </c>
      <c r="G416" s="35" t="s">
        <v>835</v>
      </c>
      <c r="H416" s="17">
        <v>5</v>
      </c>
      <c r="I416" s="17">
        <v>626.88</v>
      </c>
      <c r="J416" s="17">
        <f>I416+'2020年固定资产折旧表'!J416</f>
        <v>2716.48</v>
      </c>
      <c r="K416" s="17">
        <f t="shared" si="21"/>
        <v>582.67</v>
      </c>
      <c r="L416" s="72">
        <v>0.05</v>
      </c>
      <c r="M416" s="17">
        <f t="shared" si="20"/>
        <v>164.9575</v>
      </c>
      <c r="N416" s="17" t="s">
        <v>783</v>
      </c>
      <c r="P416" s="79"/>
    </row>
    <row r="417" spans="1:16">
      <c r="A417" s="16" t="s">
        <v>836</v>
      </c>
      <c r="B417" s="35" t="s">
        <v>837</v>
      </c>
      <c r="C417" s="16" t="s">
        <v>10</v>
      </c>
      <c r="D417" s="16" t="s">
        <v>32</v>
      </c>
      <c r="E417" s="17">
        <v>2360</v>
      </c>
      <c r="F417" s="69" t="s">
        <v>90</v>
      </c>
      <c r="G417" s="35" t="s">
        <v>835</v>
      </c>
      <c r="H417" s="17">
        <v>5</v>
      </c>
      <c r="I417" s="17">
        <v>448.44</v>
      </c>
      <c r="J417" s="17">
        <f>I417+'2020年固定资产折旧表'!J417</f>
        <v>1793.76</v>
      </c>
      <c r="K417" s="17">
        <f t="shared" si="21"/>
        <v>566.24</v>
      </c>
      <c r="L417" s="72">
        <v>0.05</v>
      </c>
      <c r="M417" s="17">
        <f t="shared" si="20"/>
        <v>118</v>
      </c>
      <c r="N417" s="17" t="s">
        <v>783</v>
      </c>
      <c r="P417" s="79"/>
    </row>
    <row r="418" spans="1:16">
      <c r="A418" s="16" t="s">
        <v>838</v>
      </c>
      <c r="B418" s="35" t="s">
        <v>839</v>
      </c>
      <c r="C418" s="16" t="s">
        <v>10</v>
      </c>
      <c r="D418" s="16" t="s">
        <v>21</v>
      </c>
      <c r="E418" s="17">
        <v>1380</v>
      </c>
      <c r="F418" s="69" t="s">
        <v>90</v>
      </c>
      <c r="G418" s="35" t="s">
        <v>835</v>
      </c>
      <c r="H418" s="17">
        <v>5</v>
      </c>
      <c r="I418" s="17">
        <v>262.2</v>
      </c>
      <c r="J418" s="17">
        <f>I418+'2020年固定资产折旧表'!J418</f>
        <v>1048.8</v>
      </c>
      <c r="K418" s="17">
        <f t="shared" si="21"/>
        <v>331.2</v>
      </c>
      <c r="L418" s="72">
        <v>0.05</v>
      </c>
      <c r="M418" s="17">
        <f t="shared" si="20"/>
        <v>69</v>
      </c>
      <c r="N418" s="17" t="s">
        <v>783</v>
      </c>
      <c r="P418" s="79"/>
    </row>
    <row r="419" spans="1:16">
      <c r="A419" s="16" t="s">
        <v>840</v>
      </c>
      <c r="B419" s="35" t="s">
        <v>841</v>
      </c>
      <c r="C419" s="16" t="s">
        <v>10</v>
      </c>
      <c r="D419" s="16" t="s">
        <v>32</v>
      </c>
      <c r="E419" s="17">
        <v>569</v>
      </c>
      <c r="F419" s="69" t="s">
        <v>90</v>
      </c>
      <c r="G419" s="35" t="s">
        <v>835</v>
      </c>
      <c r="H419" s="17">
        <v>5</v>
      </c>
      <c r="I419" s="17">
        <v>108.12</v>
      </c>
      <c r="J419" s="17">
        <f>I419+'2020年固定资产折旧表'!J419</f>
        <v>432.48</v>
      </c>
      <c r="K419" s="17">
        <f t="shared" si="21"/>
        <v>136.52</v>
      </c>
      <c r="L419" s="72">
        <v>0.05</v>
      </c>
      <c r="M419" s="17">
        <f t="shared" si="20"/>
        <v>28.45</v>
      </c>
      <c r="N419" s="17" t="s">
        <v>783</v>
      </c>
      <c r="P419" s="79"/>
    </row>
    <row r="420" spans="1:16">
      <c r="A420" s="16" t="s">
        <v>842</v>
      </c>
      <c r="B420" s="35" t="s">
        <v>843</v>
      </c>
      <c r="C420" s="16" t="s">
        <v>9</v>
      </c>
      <c r="D420" s="16" t="s">
        <v>31</v>
      </c>
      <c r="E420" s="17">
        <v>79022</v>
      </c>
      <c r="F420" s="69" t="s">
        <v>90</v>
      </c>
      <c r="G420" s="35" t="s">
        <v>844</v>
      </c>
      <c r="H420" s="17">
        <v>6</v>
      </c>
      <c r="I420" s="17">
        <v>0</v>
      </c>
      <c r="J420" s="17">
        <f>I420+'2020年固定资产折旧表'!J420</f>
        <v>75070.9</v>
      </c>
      <c r="K420" s="17">
        <f t="shared" si="21"/>
        <v>3951.09999999999</v>
      </c>
      <c r="L420" s="72">
        <v>0.05</v>
      </c>
      <c r="M420" s="17">
        <f t="shared" si="20"/>
        <v>3951.1</v>
      </c>
      <c r="N420" s="17" t="s">
        <v>783</v>
      </c>
      <c r="P420" s="79"/>
    </row>
    <row r="421" spans="1:16">
      <c r="A421" s="16" t="s">
        <v>849</v>
      </c>
      <c r="B421" s="35" t="s">
        <v>850</v>
      </c>
      <c r="C421" s="16" t="s">
        <v>10</v>
      </c>
      <c r="D421" s="16" t="s">
        <v>21</v>
      </c>
      <c r="E421" s="17">
        <v>2106.9</v>
      </c>
      <c r="F421" s="69" t="s">
        <v>90</v>
      </c>
      <c r="G421" s="35" t="s">
        <v>851</v>
      </c>
      <c r="H421" s="17">
        <v>5</v>
      </c>
      <c r="I421" s="17">
        <v>400.32</v>
      </c>
      <c r="J421" s="17">
        <f>I421+'2020年固定资产折旧表'!J421</f>
        <v>1401.12</v>
      </c>
      <c r="K421" s="17">
        <f t="shared" si="21"/>
        <v>705.78</v>
      </c>
      <c r="L421" s="72">
        <v>0.05</v>
      </c>
      <c r="M421" s="17">
        <f t="shared" si="20"/>
        <v>105.345</v>
      </c>
      <c r="N421" s="17" t="s">
        <v>783</v>
      </c>
      <c r="P421" s="79"/>
    </row>
    <row r="422" spans="1:16">
      <c r="A422" s="16" t="s">
        <v>852</v>
      </c>
      <c r="B422" s="35" t="s">
        <v>853</v>
      </c>
      <c r="C422" s="16" t="s">
        <v>10</v>
      </c>
      <c r="D422" s="16" t="s">
        <v>21</v>
      </c>
      <c r="E422" s="17">
        <v>516.38</v>
      </c>
      <c r="F422" s="69" t="s">
        <v>90</v>
      </c>
      <c r="G422" s="35" t="s">
        <v>851</v>
      </c>
      <c r="H422" s="17">
        <v>5</v>
      </c>
      <c r="I422" s="17">
        <v>98.16</v>
      </c>
      <c r="J422" s="17">
        <f>I422+'2020年固定资产折旧表'!J422</f>
        <v>343.56</v>
      </c>
      <c r="K422" s="17">
        <f t="shared" si="21"/>
        <v>172.82</v>
      </c>
      <c r="L422" s="72">
        <v>0.05</v>
      </c>
      <c r="M422" s="17">
        <f t="shared" si="20"/>
        <v>25.819</v>
      </c>
      <c r="N422" s="17" t="s">
        <v>783</v>
      </c>
      <c r="P422" s="79"/>
    </row>
    <row r="423" spans="1:16">
      <c r="A423" s="16" t="s">
        <v>854</v>
      </c>
      <c r="B423" s="35" t="s">
        <v>855</v>
      </c>
      <c r="C423" s="16" t="s">
        <v>9</v>
      </c>
      <c r="D423" s="16" t="s">
        <v>20</v>
      </c>
      <c r="E423" s="17">
        <v>115137.93</v>
      </c>
      <c r="F423" s="69" t="s">
        <v>90</v>
      </c>
      <c r="G423" s="35" t="s">
        <v>856</v>
      </c>
      <c r="H423" s="17">
        <v>6</v>
      </c>
      <c r="I423" s="17">
        <v>18230.16</v>
      </c>
      <c r="J423" s="17">
        <f>I423+'2020年固定资产折旧表'!J423</f>
        <v>59248.02</v>
      </c>
      <c r="K423" s="17">
        <f t="shared" si="21"/>
        <v>55889.91</v>
      </c>
      <c r="L423" s="72">
        <v>0.05</v>
      </c>
      <c r="M423" s="17">
        <f t="shared" si="20"/>
        <v>5756.8965</v>
      </c>
      <c r="N423" s="17" t="s">
        <v>783</v>
      </c>
      <c r="P423" s="79"/>
    </row>
    <row r="424" spans="1:16">
      <c r="A424" s="16" t="s">
        <v>857</v>
      </c>
      <c r="B424" s="35" t="s">
        <v>858</v>
      </c>
      <c r="C424" s="16" t="s">
        <v>10</v>
      </c>
      <c r="D424" s="16" t="s">
        <v>21</v>
      </c>
      <c r="E424" s="17">
        <v>2980</v>
      </c>
      <c r="F424" s="69" t="s">
        <v>90</v>
      </c>
      <c r="G424" s="35" t="s">
        <v>859</v>
      </c>
      <c r="H424" s="17">
        <v>5</v>
      </c>
      <c r="I424" s="17">
        <v>566.16</v>
      </c>
      <c r="J424" s="17">
        <f>I424+'2020年固定资产折旧表'!J424</f>
        <v>1745.66</v>
      </c>
      <c r="K424" s="17">
        <f t="shared" si="21"/>
        <v>1234.34</v>
      </c>
      <c r="L424" s="72">
        <v>0.05</v>
      </c>
      <c r="M424" s="17">
        <f t="shared" si="20"/>
        <v>149</v>
      </c>
      <c r="N424" s="17" t="s">
        <v>783</v>
      </c>
      <c r="P424" s="79"/>
    </row>
    <row r="425" spans="1:16">
      <c r="A425" s="16" t="s">
        <v>860</v>
      </c>
      <c r="B425" s="35" t="s">
        <v>785</v>
      </c>
      <c r="C425" s="16" t="s">
        <v>10</v>
      </c>
      <c r="D425" s="16" t="s">
        <v>32</v>
      </c>
      <c r="E425" s="17">
        <v>3480</v>
      </c>
      <c r="F425" s="69" t="s">
        <v>90</v>
      </c>
      <c r="G425" s="35" t="s">
        <v>861</v>
      </c>
      <c r="H425" s="17">
        <v>5</v>
      </c>
      <c r="I425" s="17">
        <v>661.2</v>
      </c>
      <c r="J425" s="17">
        <f>I425+'2020年固定资产折旧表'!J425</f>
        <v>1983.6</v>
      </c>
      <c r="K425" s="17">
        <f t="shared" si="21"/>
        <v>1496.4</v>
      </c>
      <c r="L425" s="72">
        <v>0.05</v>
      </c>
      <c r="M425" s="17">
        <f t="shared" si="20"/>
        <v>174</v>
      </c>
      <c r="N425" s="17" t="s">
        <v>783</v>
      </c>
      <c r="P425" s="79"/>
    </row>
    <row r="426" spans="1:16">
      <c r="A426" s="16" t="s">
        <v>862</v>
      </c>
      <c r="B426" s="35" t="s">
        <v>863</v>
      </c>
      <c r="C426" s="16" t="s">
        <v>10</v>
      </c>
      <c r="D426" s="16" t="s">
        <v>32</v>
      </c>
      <c r="E426" s="17">
        <v>1775</v>
      </c>
      <c r="F426" s="69" t="s">
        <v>90</v>
      </c>
      <c r="G426" s="35" t="s">
        <v>861</v>
      </c>
      <c r="H426" s="17">
        <v>5</v>
      </c>
      <c r="I426" s="17">
        <v>337.2</v>
      </c>
      <c r="J426" s="17">
        <f>I426+'2020年固定资产折旧表'!J426</f>
        <v>1011.6</v>
      </c>
      <c r="K426" s="17">
        <f t="shared" si="21"/>
        <v>763.4</v>
      </c>
      <c r="L426" s="72">
        <v>0.05</v>
      </c>
      <c r="M426" s="17">
        <f t="shared" si="20"/>
        <v>88.75</v>
      </c>
      <c r="N426" s="17" t="s">
        <v>783</v>
      </c>
      <c r="P426" s="79"/>
    </row>
    <row r="427" spans="1:16">
      <c r="A427" s="16" t="s">
        <v>881</v>
      </c>
      <c r="B427" s="35" t="s">
        <v>882</v>
      </c>
      <c r="C427" s="16" t="s">
        <v>10</v>
      </c>
      <c r="D427" s="16" t="s">
        <v>32</v>
      </c>
      <c r="E427" s="17">
        <v>680</v>
      </c>
      <c r="F427" s="69" t="s">
        <v>883</v>
      </c>
      <c r="G427" s="35" t="s">
        <v>884</v>
      </c>
      <c r="H427" s="17">
        <v>5</v>
      </c>
      <c r="I427" s="17">
        <v>129.2</v>
      </c>
      <c r="J427" s="17">
        <f>I427+'2020年固定资产折旧表'!J427</f>
        <v>139.97</v>
      </c>
      <c r="K427" s="17">
        <f t="shared" si="21"/>
        <v>540.03</v>
      </c>
      <c r="L427" s="72">
        <v>0.05</v>
      </c>
      <c r="M427" s="17">
        <f t="shared" si="20"/>
        <v>34</v>
      </c>
      <c r="N427" s="17" t="s">
        <v>783</v>
      </c>
      <c r="P427" s="79"/>
    </row>
    <row r="428" spans="1:16">
      <c r="A428" s="16" t="s">
        <v>885</v>
      </c>
      <c r="B428" s="35" t="s">
        <v>886</v>
      </c>
      <c r="C428" s="16" t="s">
        <v>10</v>
      </c>
      <c r="D428" s="16" t="s">
        <v>32</v>
      </c>
      <c r="E428" s="17">
        <v>2760</v>
      </c>
      <c r="F428" s="69" t="s">
        <v>883</v>
      </c>
      <c r="G428" s="35" t="s">
        <v>887</v>
      </c>
      <c r="H428" s="17">
        <v>5</v>
      </c>
      <c r="I428" s="17">
        <v>524.4</v>
      </c>
      <c r="J428" s="17">
        <f>I428+'2020年固定资产折旧表'!J428</f>
        <v>524.4</v>
      </c>
      <c r="K428" s="17">
        <f t="shared" si="21"/>
        <v>2235.6</v>
      </c>
      <c r="L428" s="72">
        <v>0.05</v>
      </c>
      <c r="M428" s="17">
        <f t="shared" si="20"/>
        <v>138</v>
      </c>
      <c r="N428" s="17" t="s">
        <v>783</v>
      </c>
      <c r="P428" s="79"/>
    </row>
    <row r="429" spans="1:16">
      <c r="A429" s="16" t="s">
        <v>888</v>
      </c>
      <c r="B429" s="35" t="s">
        <v>785</v>
      </c>
      <c r="C429" s="16" t="s">
        <v>10</v>
      </c>
      <c r="D429" s="16" t="s">
        <v>32</v>
      </c>
      <c r="E429" s="17">
        <v>2975</v>
      </c>
      <c r="F429" s="69" t="s">
        <v>883</v>
      </c>
      <c r="G429" s="35" t="s">
        <v>887</v>
      </c>
      <c r="H429" s="17">
        <v>5</v>
      </c>
      <c r="I429" s="17">
        <v>565.2</v>
      </c>
      <c r="J429" s="17">
        <f>I429+'2020年固定资产折旧表'!J429</f>
        <v>565.2</v>
      </c>
      <c r="K429" s="17">
        <f t="shared" si="21"/>
        <v>2409.8</v>
      </c>
      <c r="L429" s="72">
        <v>0.05</v>
      </c>
      <c r="M429" s="17">
        <f t="shared" si="20"/>
        <v>148.75</v>
      </c>
      <c r="N429" s="17" t="s">
        <v>783</v>
      </c>
      <c r="P429" s="79"/>
    </row>
    <row r="430" spans="1:16">
      <c r="A430" s="16" t="s">
        <v>889</v>
      </c>
      <c r="B430" s="35" t="s">
        <v>890</v>
      </c>
      <c r="C430" s="16" t="s">
        <v>10</v>
      </c>
      <c r="D430" s="16" t="s">
        <v>21</v>
      </c>
      <c r="E430" s="17">
        <v>3550</v>
      </c>
      <c r="F430" s="69" t="s">
        <v>883</v>
      </c>
      <c r="G430" s="35" t="s">
        <v>887</v>
      </c>
      <c r="H430" s="17">
        <v>5</v>
      </c>
      <c r="I430" s="17">
        <v>674.52</v>
      </c>
      <c r="J430" s="17">
        <f>I430+'2020年固定资产折旧表'!J430</f>
        <v>674.52</v>
      </c>
      <c r="K430" s="17">
        <f t="shared" si="21"/>
        <v>2875.48</v>
      </c>
      <c r="L430" s="72">
        <v>0.05</v>
      </c>
      <c r="M430" s="17">
        <f t="shared" si="20"/>
        <v>177.5</v>
      </c>
      <c r="N430" s="17" t="s">
        <v>783</v>
      </c>
      <c r="P430" s="79"/>
    </row>
    <row r="431" spans="1:16">
      <c r="A431" s="16" t="s">
        <v>891</v>
      </c>
      <c r="B431" s="35" t="s">
        <v>892</v>
      </c>
      <c r="C431" s="16" t="s">
        <v>10</v>
      </c>
      <c r="D431" s="16" t="s">
        <v>21</v>
      </c>
      <c r="E431" s="17">
        <v>5999.04</v>
      </c>
      <c r="F431" s="69" t="s">
        <v>883</v>
      </c>
      <c r="G431" s="35" t="s">
        <v>887</v>
      </c>
      <c r="H431" s="17">
        <v>5</v>
      </c>
      <c r="I431" s="17">
        <v>1139.76</v>
      </c>
      <c r="J431" s="17">
        <f>I431+'2020年固定资产折旧表'!J431</f>
        <v>1139.76</v>
      </c>
      <c r="K431" s="17">
        <f t="shared" si="21"/>
        <v>4859.28</v>
      </c>
      <c r="L431" s="72">
        <v>0.05</v>
      </c>
      <c r="M431" s="17">
        <f t="shared" si="20"/>
        <v>299.952</v>
      </c>
      <c r="N431" s="17" t="s">
        <v>783</v>
      </c>
      <c r="P431" s="79"/>
    </row>
    <row r="432" spans="1:16">
      <c r="A432" s="16" t="s">
        <v>893</v>
      </c>
      <c r="B432" s="35" t="s">
        <v>894</v>
      </c>
      <c r="C432" s="16" t="s">
        <v>10</v>
      </c>
      <c r="D432" s="16" t="s">
        <v>32</v>
      </c>
      <c r="E432" s="17">
        <v>1798.99</v>
      </c>
      <c r="F432" s="69" t="s">
        <v>883</v>
      </c>
      <c r="G432" s="35" t="s">
        <v>887</v>
      </c>
      <c r="H432" s="17">
        <v>5</v>
      </c>
      <c r="I432" s="17">
        <v>341.76</v>
      </c>
      <c r="J432" s="17">
        <f>I432+'2020年固定资产折旧表'!J432</f>
        <v>341.76</v>
      </c>
      <c r="K432" s="17">
        <f t="shared" si="21"/>
        <v>1457.23</v>
      </c>
      <c r="L432" s="72">
        <v>0.05</v>
      </c>
      <c r="M432" s="17">
        <f t="shared" si="20"/>
        <v>89.9495</v>
      </c>
      <c r="N432" s="17" t="s">
        <v>783</v>
      </c>
      <c r="P432" s="79"/>
    </row>
    <row r="433" spans="1:16">
      <c r="A433" s="16" t="s">
        <v>898</v>
      </c>
      <c r="B433" s="74" t="s">
        <v>899</v>
      </c>
      <c r="C433" s="16" t="s">
        <v>10</v>
      </c>
      <c r="D433" s="16" t="s">
        <v>21</v>
      </c>
      <c r="E433" s="17">
        <v>7973.4</v>
      </c>
      <c r="F433" s="69" t="s">
        <v>883</v>
      </c>
      <c r="G433" s="75">
        <v>44378</v>
      </c>
      <c r="H433" s="17">
        <v>5</v>
      </c>
      <c r="I433" s="17">
        <v>757.5</v>
      </c>
      <c r="J433" s="17">
        <f>I433</f>
        <v>757.5</v>
      </c>
      <c r="K433" s="17">
        <f t="shared" si="21"/>
        <v>7215.9</v>
      </c>
      <c r="L433" s="72">
        <v>0.05</v>
      </c>
      <c r="M433" s="17">
        <f t="shared" si="20"/>
        <v>398.67</v>
      </c>
      <c r="N433" s="17" t="s">
        <v>783</v>
      </c>
      <c r="P433" s="79"/>
    </row>
    <row r="434" spans="1:16">
      <c r="A434" s="16" t="s">
        <v>900</v>
      </c>
      <c r="B434" s="74" t="s">
        <v>901</v>
      </c>
      <c r="C434" s="16" t="s">
        <v>10</v>
      </c>
      <c r="D434" s="16" t="s">
        <v>21</v>
      </c>
      <c r="E434" s="17">
        <v>4364.03</v>
      </c>
      <c r="F434" s="69" t="s">
        <v>883</v>
      </c>
      <c r="G434" s="75">
        <v>44378</v>
      </c>
      <c r="H434" s="17">
        <v>5</v>
      </c>
      <c r="I434" s="17">
        <v>414.6</v>
      </c>
      <c r="J434" s="17">
        <f>I434+'2020年固定资产折旧表'!J434</f>
        <v>414.6</v>
      </c>
      <c r="K434" s="17">
        <f t="shared" si="21"/>
        <v>3949.43</v>
      </c>
      <c r="L434" s="72">
        <v>0.05</v>
      </c>
      <c r="M434" s="17">
        <f t="shared" si="20"/>
        <v>218.2015</v>
      </c>
      <c r="N434" s="17" t="s">
        <v>783</v>
      </c>
      <c r="P434" s="79"/>
    </row>
    <row r="435" spans="1:16">
      <c r="A435" s="16" t="s">
        <v>902</v>
      </c>
      <c r="B435" s="74" t="s">
        <v>903</v>
      </c>
      <c r="C435" s="16" t="s">
        <v>10</v>
      </c>
      <c r="D435" s="16" t="s">
        <v>32</v>
      </c>
      <c r="E435" s="17">
        <v>5010.3</v>
      </c>
      <c r="F435" s="69" t="s">
        <v>883</v>
      </c>
      <c r="G435" s="75">
        <v>44378</v>
      </c>
      <c r="H435" s="17">
        <v>5</v>
      </c>
      <c r="I435" s="17">
        <v>475.98</v>
      </c>
      <c r="J435" s="17">
        <f>I435+'2020年固定资产折旧表'!J435</f>
        <v>475.98</v>
      </c>
      <c r="K435" s="17">
        <f t="shared" si="21"/>
        <v>4534.32</v>
      </c>
      <c r="L435" s="72">
        <v>0.05</v>
      </c>
      <c r="M435" s="17">
        <f t="shared" si="20"/>
        <v>250.515</v>
      </c>
      <c r="N435" s="17" t="s">
        <v>783</v>
      </c>
      <c r="P435" s="79"/>
    </row>
    <row r="436" spans="1:16">
      <c r="A436" s="16" t="s">
        <v>904</v>
      </c>
      <c r="B436" s="74" t="s">
        <v>905</v>
      </c>
      <c r="C436" s="16" t="s">
        <v>10</v>
      </c>
      <c r="D436" s="16" t="s">
        <v>32</v>
      </c>
      <c r="E436" s="17">
        <v>1469.02</v>
      </c>
      <c r="F436" s="69" t="s">
        <v>883</v>
      </c>
      <c r="G436" s="75">
        <v>44562</v>
      </c>
      <c r="H436" s="17">
        <v>5</v>
      </c>
      <c r="I436" s="17">
        <v>0</v>
      </c>
      <c r="J436" s="17">
        <f>I436+'2020年固定资产折旧表'!J436</f>
        <v>0</v>
      </c>
      <c r="K436" s="17">
        <f t="shared" si="21"/>
        <v>1469.02</v>
      </c>
      <c r="L436" s="72">
        <v>0.05</v>
      </c>
      <c r="M436" s="17">
        <f t="shared" si="20"/>
        <v>73.451</v>
      </c>
      <c r="N436" s="17" t="s">
        <v>783</v>
      </c>
      <c r="P436" s="79"/>
    </row>
    <row r="437" spans="1:16">
      <c r="A437" s="16" t="s">
        <v>906</v>
      </c>
      <c r="B437" s="74" t="s">
        <v>907</v>
      </c>
      <c r="C437" s="16" t="s">
        <v>10</v>
      </c>
      <c r="D437" s="16" t="s">
        <v>32</v>
      </c>
      <c r="E437" s="17">
        <v>1567.02</v>
      </c>
      <c r="F437" s="69" t="s">
        <v>883</v>
      </c>
      <c r="G437" s="75">
        <v>44562</v>
      </c>
      <c r="H437" s="17">
        <v>5</v>
      </c>
      <c r="I437" s="17">
        <v>0</v>
      </c>
      <c r="J437" s="17">
        <f>I437+'2020年固定资产折旧表'!J437</f>
        <v>0</v>
      </c>
      <c r="K437" s="17">
        <f t="shared" si="21"/>
        <v>1567.02</v>
      </c>
      <c r="L437" s="72">
        <v>0.05</v>
      </c>
      <c r="M437" s="17">
        <f t="shared" si="20"/>
        <v>78.351</v>
      </c>
      <c r="N437" s="17" t="s">
        <v>783</v>
      </c>
      <c r="P437" s="79"/>
    </row>
    <row r="438" spans="1:14">
      <c r="A438" s="76"/>
      <c r="B438" s="77" t="s">
        <v>845</v>
      </c>
      <c r="C438" s="76"/>
      <c r="D438" s="76"/>
      <c r="E438" s="78">
        <f>SUM(E3:E437)</f>
        <v>28291783.89</v>
      </c>
      <c r="F438" s="78"/>
      <c r="G438" s="78"/>
      <c r="H438" s="78"/>
      <c r="I438" s="78">
        <f>SUM(I3:I437)</f>
        <v>1945406.23244167</v>
      </c>
      <c r="J438" s="78">
        <f t="shared" ref="J438:K438" si="22">SUM(J3:J437)</f>
        <v>10491904.2047583</v>
      </c>
      <c r="K438" s="78">
        <f t="shared" si="22"/>
        <v>17799879.6852417</v>
      </c>
      <c r="L438" s="78"/>
      <c r="M438" s="78">
        <f>SUM(M3:M437)</f>
        <v>858247.5943</v>
      </c>
      <c r="N438" s="80"/>
    </row>
  </sheetData>
  <autoFilter ref="A2:N438">
    <extLst/>
  </autoFilter>
  <mergeCells count="1">
    <mergeCell ref="A1:N1"/>
  </mergeCells>
  <dataValidations count="2">
    <dataValidation type="list" allowBlank="1" showInputMessage="1" showErrorMessage="1" sqref="C3:C437">
      <formula1>Sheet2!$A$1:$K$1</formula1>
    </dataValidation>
    <dataValidation type="list" allowBlank="1" showInputMessage="1" showErrorMessage="1" sqref="D3:D437">
      <formula1>INDIRECT(C3)</formula1>
    </dataValidation>
  </dataValidations>
  <pageMargins left="0.7" right="0.7" top="0.75" bottom="0.75" header="0.3" footer="0.3"/>
  <pageSetup paperSize="9" scale="71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56"/>
  <sheetViews>
    <sheetView tabSelected="1" workbookViewId="0">
      <pane ySplit="2" topLeftCell="A3" activePane="bottomLeft" state="frozen"/>
      <selection/>
      <selection pane="bottomLeft" activeCell="I8" sqref="I8"/>
    </sheetView>
  </sheetViews>
  <sheetFormatPr defaultColWidth="9" defaultRowHeight="13.5"/>
  <cols>
    <col min="1" max="1" width="4.725" customWidth="1"/>
    <col min="2" max="2" width="33.9083333333333" customWidth="1"/>
    <col min="3" max="3" width="15.45" customWidth="1"/>
    <col min="4" max="4" width="27.2666666666667" customWidth="1"/>
    <col min="5" max="5" width="15.725" customWidth="1"/>
    <col min="6" max="6" width="11.6333333333333" customWidth="1"/>
    <col min="7" max="7" width="12.2666666666667" customWidth="1"/>
    <col min="8" max="8" width="8" customWidth="1"/>
    <col min="9" max="9" width="13.9083333333333" customWidth="1"/>
    <col min="10" max="10" width="11.725" customWidth="1"/>
    <col min="11" max="11" width="13.3666666666667" customWidth="1"/>
    <col min="12" max="12" width="8" customWidth="1"/>
    <col min="13" max="13" width="9.725" customWidth="1"/>
    <col min="14" max="14" width="13.9083333333333" customWidth="1"/>
  </cols>
  <sheetData>
    <row r="1" ht="27.75" spans="1:14">
      <c r="A1" s="67" t="s">
        <v>895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="66" customFormat="1" spans="1:14">
      <c r="A2" s="68" t="s">
        <v>867</v>
      </c>
      <c r="B2" s="68" t="s">
        <v>868</v>
      </c>
      <c r="C2" s="68" t="s">
        <v>869</v>
      </c>
      <c r="D2" s="68" t="s">
        <v>870</v>
      </c>
      <c r="E2" s="68" t="s">
        <v>871</v>
      </c>
      <c r="F2" s="68" t="s">
        <v>872</v>
      </c>
      <c r="G2" s="68" t="s">
        <v>873</v>
      </c>
      <c r="H2" s="68" t="s">
        <v>874</v>
      </c>
      <c r="I2" s="68" t="s">
        <v>908</v>
      </c>
      <c r="J2" s="68" t="s">
        <v>876</v>
      </c>
      <c r="K2" s="68" t="s">
        <v>877</v>
      </c>
      <c r="L2" s="70" t="s">
        <v>878</v>
      </c>
      <c r="M2" s="71" t="s">
        <v>879</v>
      </c>
      <c r="N2" s="68" t="s">
        <v>880</v>
      </c>
    </row>
    <row r="3" spans="1:14">
      <c r="A3" s="16" t="s">
        <v>88</v>
      </c>
      <c r="B3" s="35" t="s">
        <v>89</v>
      </c>
      <c r="C3" s="16" t="s">
        <v>3</v>
      </c>
      <c r="D3" s="16" t="s">
        <v>14</v>
      </c>
      <c r="E3" s="17">
        <v>168965.44</v>
      </c>
      <c r="F3" s="69" t="s">
        <v>90</v>
      </c>
      <c r="G3" s="35" t="s">
        <v>897</v>
      </c>
      <c r="H3" s="36">
        <v>10</v>
      </c>
      <c r="I3" s="17">
        <v>16389.64768</v>
      </c>
      <c r="J3" s="17">
        <f>I3+'2021年固定资产折旧表'!J3</f>
        <v>32779.29536</v>
      </c>
      <c r="K3" s="17">
        <f>E3-J3</f>
        <v>136186.14464</v>
      </c>
      <c r="L3" s="72">
        <v>0.03</v>
      </c>
      <c r="M3" s="17">
        <f>E3*L3</f>
        <v>5068.9632</v>
      </c>
      <c r="N3" s="17" t="s">
        <v>92</v>
      </c>
    </row>
    <row r="4" spans="1:14">
      <c r="A4" s="16" t="s">
        <v>93</v>
      </c>
      <c r="B4" s="35" t="s">
        <v>94</v>
      </c>
      <c r="C4" s="16" t="s">
        <v>3</v>
      </c>
      <c r="D4" s="16" t="s">
        <v>25</v>
      </c>
      <c r="E4" s="17">
        <v>47387.29</v>
      </c>
      <c r="F4" s="69" t="s">
        <v>90</v>
      </c>
      <c r="G4" s="35" t="s">
        <v>897</v>
      </c>
      <c r="H4" s="36">
        <v>10</v>
      </c>
      <c r="I4" s="17">
        <v>4596.56713</v>
      </c>
      <c r="J4" s="17">
        <f>I4+'2021年固定资产折旧表'!J4</f>
        <v>9193.13426</v>
      </c>
      <c r="K4" s="17">
        <f t="shared" ref="K4:K67" si="0">E4-J4</f>
        <v>38194.15574</v>
      </c>
      <c r="L4" s="72">
        <v>0.03</v>
      </c>
      <c r="M4" s="17">
        <f t="shared" ref="M4:M67" si="1">E4*L4</f>
        <v>1421.6187</v>
      </c>
      <c r="N4" s="17" t="s">
        <v>92</v>
      </c>
    </row>
    <row r="5" spans="1:14">
      <c r="A5" s="16" t="s">
        <v>95</v>
      </c>
      <c r="B5" s="35" t="s">
        <v>94</v>
      </c>
      <c r="C5" s="16" t="s">
        <v>3</v>
      </c>
      <c r="D5" s="16" t="s">
        <v>25</v>
      </c>
      <c r="E5" s="17">
        <v>105139.28</v>
      </c>
      <c r="F5" s="69" t="s">
        <v>90</v>
      </c>
      <c r="G5" s="35" t="s">
        <v>897</v>
      </c>
      <c r="H5" s="36">
        <v>10</v>
      </c>
      <c r="I5" s="17">
        <v>10198.51016</v>
      </c>
      <c r="J5" s="17">
        <f>I5+'2021年固定资产折旧表'!J5</f>
        <v>20397.02032</v>
      </c>
      <c r="K5" s="17">
        <f t="shared" si="0"/>
        <v>84742.25968</v>
      </c>
      <c r="L5" s="72">
        <v>0.03</v>
      </c>
      <c r="M5" s="17">
        <f t="shared" si="1"/>
        <v>3154.1784</v>
      </c>
      <c r="N5" s="17" t="s">
        <v>92</v>
      </c>
    </row>
    <row r="6" spans="1:14">
      <c r="A6" s="16" t="s">
        <v>96</v>
      </c>
      <c r="B6" s="35" t="s">
        <v>94</v>
      </c>
      <c r="C6" s="16" t="s">
        <v>3</v>
      </c>
      <c r="D6" s="16" t="s">
        <v>25</v>
      </c>
      <c r="E6" s="17">
        <v>47387.29</v>
      </c>
      <c r="F6" s="69" t="s">
        <v>90</v>
      </c>
      <c r="G6" s="35" t="s">
        <v>897</v>
      </c>
      <c r="H6" s="36">
        <v>10</v>
      </c>
      <c r="I6" s="17">
        <v>4596.56713</v>
      </c>
      <c r="J6" s="17">
        <f>I6+'2021年固定资产折旧表'!J6</f>
        <v>9193.13426</v>
      </c>
      <c r="K6" s="17">
        <f t="shared" si="0"/>
        <v>38194.15574</v>
      </c>
      <c r="L6" s="72">
        <v>0.03</v>
      </c>
      <c r="M6" s="17">
        <f t="shared" si="1"/>
        <v>1421.6187</v>
      </c>
      <c r="N6" s="17" t="s">
        <v>92</v>
      </c>
    </row>
    <row r="7" spans="1:14">
      <c r="A7" s="16" t="s">
        <v>97</v>
      </c>
      <c r="B7" s="35" t="s">
        <v>94</v>
      </c>
      <c r="C7" s="16" t="s">
        <v>3</v>
      </c>
      <c r="D7" s="16" t="s">
        <v>25</v>
      </c>
      <c r="E7" s="17">
        <v>94774.58</v>
      </c>
      <c r="F7" s="69" t="s">
        <v>90</v>
      </c>
      <c r="G7" s="35" t="s">
        <v>897</v>
      </c>
      <c r="H7" s="36">
        <v>10</v>
      </c>
      <c r="I7" s="17">
        <v>9193.13426</v>
      </c>
      <c r="J7" s="17">
        <f>I7+'2021年固定资产折旧表'!J7</f>
        <v>18386.26852</v>
      </c>
      <c r="K7" s="17">
        <f t="shared" si="0"/>
        <v>76388.31148</v>
      </c>
      <c r="L7" s="72">
        <v>0.03</v>
      </c>
      <c r="M7" s="17">
        <f t="shared" si="1"/>
        <v>2843.2374</v>
      </c>
      <c r="N7" s="17" t="s">
        <v>92</v>
      </c>
    </row>
    <row r="8" spans="1:14">
      <c r="A8" s="16" t="s">
        <v>98</v>
      </c>
      <c r="B8" s="35" t="s">
        <v>99</v>
      </c>
      <c r="C8" s="16" t="s">
        <v>3</v>
      </c>
      <c r="D8" s="16" t="s">
        <v>47</v>
      </c>
      <c r="E8" s="17">
        <v>87952.4</v>
      </c>
      <c r="F8" s="69" t="s">
        <v>90</v>
      </c>
      <c r="G8" s="35" t="s">
        <v>897</v>
      </c>
      <c r="H8" s="36">
        <v>10</v>
      </c>
      <c r="I8" s="17">
        <v>8531.3828</v>
      </c>
      <c r="J8" s="17">
        <f>I8+'2021年固定资产折旧表'!J8</f>
        <v>17062.7656</v>
      </c>
      <c r="K8" s="17">
        <f t="shared" si="0"/>
        <v>70889.6344</v>
      </c>
      <c r="L8" s="72">
        <v>0.03</v>
      </c>
      <c r="M8" s="17">
        <f t="shared" si="1"/>
        <v>2638.572</v>
      </c>
      <c r="N8" s="17" t="s">
        <v>92</v>
      </c>
    </row>
    <row r="9" spans="1:14">
      <c r="A9" s="16" t="s">
        <v>100</v>
      </c>
      <c r="B9" s="35" t="s">
        <v>99</v>
      </c>
      <c r="C9" s="16" t="s">
        <v>3</v>
      </c>
      <c r="D9" s="16" t="s">
        <v>47</v>
      </c>
      <c r="E9" s="17">
        <v>83806.52</v>
      </c>
      <c r="F9" s="69" t="s">
        <v>90</v>
      </c>
      <c r="G9" s="35" t="s">
        <v>897</v>
      </c>
      <c r="H9" s="36">
        <v>10</v>
      </c>
      <c r="I9" s="17">
        <v>8129.23244</v>
      </c>
      <c r="J9" s="17">
        <f>I9+'2021年固定资产折旧表'!J9</f>
        <v>16258.46488</v>
      </c>
      <c r="K9" s="17">
        <f t="shared" si="0"/>
        <v>67548.05512</v>
      </c>
      <c r="L9" s="72">
        <v>0.03</v>
      </c>
      <c r="M9" s="17">
        <f t="shared" si="1"/>
        <v>2514.1956</v>
      </c>
      <c r="N9" s="17" t="s">
        <v>92</v>
      </c>
    </row>
    <row r="10" spans="1:14">
      <c r="A10" s="16" t="s">
        <v>101</v>
      </c>
      <c r="B10" s="35" t="s">
        <v>99</v>
      </c>
      <c r="C10" s="16" t="s">
        <v>3</v>
      </c>
      <c r="D10" s="16" t="s">
        <v>47</v>
      </c>
      <c r="E10" s="17">
        <v>175904.8</v>
      </c>
      <c r="F10" s="69" t="s">
        <v>90</v>
      </c>
      <c r="G10" s="35" t="s">
        <v>897</v>
      </c>
      <c r="H10" s="36">
        <v>10</v>
      </c>
      <c r="I10" s="17">
        <v>17062.7656</v>
      </c>
      <c r="J10" s="17">
        <f>I10+'2021年固定资产折旧表'!J10</f>
        <v>34125.5312</v>
      </c>
      <c r="K10" s="17">
        <f t="shared" si="0"/>
        <v>141779.2688</v>
      </c>
      <c r="L10" s="72">
        <v>0.03</v>
      </c>
      <c r="M10" s="17">
        <f t="shared" si="1"/>
        <v>5277.144</v>
      </c>
      <c r="N10" s="17" t="s">
        <v>92</v>
      </c>
    </row>
    <row r="11" spans="1:14">
      <c r="A11" s="16" t="s">
        <v>102</v>
      </c>
      <c r="B11" s="35" t="s">
        <v>99</v>
      </c>
      <c r="C11" s="16" t="s">
        <v>3</v>
      </c>
      <c r="D11" s="16" t="s">
        <v>47</v>
      </c>
      <c r="E11" s="17">
        <v>87952.4</v>
      </c>
      <c r="F11" s="69" t="s">
        <v>90</v>
      </c>
      <c r="G11" s="35" t="s">
        <v>897</v>
      </c>
      <c r="H11" s="36">
        <v>10</v>
      </c>
      <c r="I11" s="17">
        <v>8531.3828</v>
      </c>
      <c r="J11" s="17">
        <f>I11+'2021年固定资产折旧表'!J11</f>
        <v>17062.7656</v>
      </c>
      <c r="K11" s="17">
        <f t="shared" si="0"/>
        <v>70889.6344</v>
      </c>
      <c r="L11" s="72">
        <v>0.03</v>
      </c>
      <c r="M11" s="17">
        <f t="shared" si="1"/>
        <v>2638.572</v>
      </c>
      <c r="N11" s="17" t="s">
        <v>92</v>
      </c>
    </row>
    <row r="12" spans="1:14">
      <c r="A12" s="16" t="s">
        <v>103</v>
      </c>
      <c r="B12" s="35" t="s">
        <v>104</v>
      </c>
      <c r="C12" s="16" t="s">
        <v>3</v>
      </c>
      <c r="D12" s="16" t="s">
        <v>47</v>
      </c>
      <c r="E12" s="17">
        <v>3189.01</v>
      </c>
      <c r="F12" s="69" t="s">
        <v>90</v>
      </c>
      <c r="G12" s="35" t="s">
        <v>897</v>
      </c>
      <c r="H12" s="36">
        <v>10</v>
      </c>
      <c r="I12" s="17">
        <v>309.33397</v>
      </c>
      <c r="J12" s="17">
        <f>I12+'2021年固定资产折旧表'!J12</f>
        <v>618.66794</v>
      </c>
      <c r="K12" s="17">
        <f t="shared" si="0"/>
        <v>2570.34206</v>
      </c>
      <c r="L12" s="72">
        <v>0.03</v>
      </c>
      <c r="M12" s="17">
        <f t="shared" si="1"/>
        <v>95.6703</v>
      </c>
      <c r="N12" s="17" t="s">
        <v>92</v>
      </c>
    </row>
    <row r="13" spans="1:14">
      <c r="A13" s="16" t="s">
        <v>105</v>
      </c>
      <c r="B13" s="35" t="s">
        <v>104</v>
      </c>
      <c r="C13" s="16" t="s">
        <v>3</v>
      </c>
      <c r="D13" s="16" t="s">
        <v>47</v>
      </c>
      <c r="E13" s="17">
        <v>1596.8</v>
      </c>
      <c r="F13" s="69" t="s">
        <v>90</v>
      </c>
      <c r="G13" s="35" t="s">
        <v>897</v>
      </c>
      <c r="H13" s="36">
        <v>10</v>
      </c>
      <c r="I13" s="17">
        <v>154.8896</v>
      </c>
      <c r="J13" s="17">
        <f>I13+'2021年固定资产折旧表'!J13</f>
        <v>309.7792</v>
      </c>
      <c r="K13" s="17">
        <f t="shared" si="0"/>
        <v>1287.0208</v>
      </c>
      <c r="L13" s="72">
        <v>0.03</v>
      </c>
      <c r="M13" s="17">
        <f t="shared" si="1"/>
        <v>47.904</v>
      </c>
      <c r="N13" s="17" t="s">
        <v>92</v>
      </c>
    </row>
    <row r="14" spans="1:14">
      <c r="A14" s="16" t="s">
        <v>106</v>
      </c>
      <c r="B14" s="35" t="s">
        <v>107</v>
      </c>
      <c r="C14" s="16" t="s">
        <v>3</v>
      </c>
      <c r="D14" s="16" t="s">
        <v>47</v>
      </c>
      <c r="E14" s="17">
        <v>3181.04</v>
      </c>
      <c r="F14" s="69" t="s">
        <v>90</v>
      </c>
      <c r="G14" s="35" t="s">
        <v>897</v>
      </c>
      <c r="H14" s="36">
        <v>10</v>
      </c>
      <c r="I14" s="17">
        <v>308.56088</v>
      </c>
      <c r="J14" s="17">
        <f>I14+'2021年固定资产折旧表'!J14</f>
        <v>617.12176</v>
      </c>
      <c r="K14" s="17">
        <f t="shared" si="0"/>
        <v>2563.91824</v>
      </c>
      <c r="L14" s="72">
        <v>0.03</v>
      </c>
      <c r="M14" s="17">
        <f t="shared" si="1"/>
        <v>95.4312</v>
      </c>
      <c r="N14" s="17" t="s">
        <v>92</v>
      </c>
    </row>
    <row r="15" spans="1:14">
      <c r="A15" s="16" t="s">
        <v>108</v>
      </c>
      <c r="B15" s="35" t="s">
        <v>109</v>
      </c>
      <c r="C15" s="16" t="s">
        <v>3</v>
      </c>
      <c r="D15" s="16" t="s">
        <v>47</v>
      </c>
      <c r="E15" s="17">
        <v>3524.69</v>
      </c>
      <c r="F15" s="69" t="s">
        <v>90</v>
      </c>
      <c r="G15" s="35" t="s">
        <v>897</v>
      </c>
      <c r="H15" s="36">
        <v>10</v>
      </c>
      <c r="I15" s="17">
        <v>341.89493</v>
      </c>
      <c r="J15" s="17">
        <f>I15+'2021年固定资产折旧表'!J15</f>
        <v>683.78986</v>
      </c>
      <c r="K15" s="17">
        <f t="shared" si="0"/>
        <v>2840.90014</v>
      </c>
      <c r="L15" s="72">
        <v>0.03</v>
      </c>
      <c r="M15" s="17">
        <f t="shared" si="1"/>
        <v>105.7407</v>
      </c>
      <c r="N15" s="17" t="s">
        <v>92</v>
      </c>
    </row>
    <row r="16" spans="1:14">
      <c r="A16" s="16" t="s">
        <v>110</v>
      </c>
      <c r="B16" s="35" t="s">
        <v>109</v>
      </c>
      <c r="C16" s="16" t="s">
        <v>3</v>
      </c>
      <c r="D16" s="16" t="s">
        <v>47</v>
      </c>
      <c r="E16" s="17">
        <v>6427.5</v>
      </c>
      <c r="F16" s="69" t="s">
        <v>90</v>
      </c>
      <c r="G16" s="35" t="s">
        <v>897</v>
      </c>
      <c r="H16" s="36">
        <v>10</v>
      </c>
      <c r="I16" s="17">
        <v>623.4675</v>
      </c>
      <c r="J16" s="17">
        <f>I16+'2021年固定资产折旧表'!J16</f>
        <v>1246.935</v>
      </c>
      <c r="K16" s="17">
        <f t="shared" si="0"/>
        <v>5180.565</v>
      </c>
      <c r="L16" s="72">
        <v>0.03</v>
      </c>
      <c r="M16" s="17">
        <f t="shared" si="1"/>
        <v>192.825</v>
      </c>
      <c r="N16" s="17" t="s">
        <v>92</v>
      </c>
    </row>
    <row r="17" spans="1:14">
      <c r="A17" s="16" t="s">
        <v>111</v>
      </c>
      <c r="B17" s="35" t="s">
        <v>109</v>
      </c>
      <c r="C17" s="16" t="s">
        <v>3</v>
      </c>
      <c r="D17" s="16" t="s">
        <v>47</v>
      </c>
      <c r="E17" s="17">
        <v>13268.18</v>
      </c>
      <c r="F17" s="69" t="s">
        <v>90</v>
      </c>
      <c r="G17" s="35" t="s">
        <v>897</v>
      </c>
      <c r="H17" s="36">
        <v>10</v>
      </c>
      <c r="I17" s="17">
        <v>1287.01346</v>
      </c>
      <c r="J17" s="17">
        <f>I17+'2021年固定资产折旧表'!J17</f>
        <v>2574.02692</v>
      </c>
      <c r="K17" s="17">
        <f t="shared" si="0"/>
        <v>10694.15308</v>
      </c>
      <c r="L17" s="72">
        <v>0.03</v>
      </c>
      <c r="M17" s="17">
        <f t="shared" si="1"/>
        <v>398.0454</v>
      </c>
      <c r="N17" s="17" t="s">
        <v>92</v>
      </c>
    </row>
    <row r="18" spans="1:14">
      <c r="A18" s="16" t="s">
        <v>112</v>
      </c>
      <c r="B18" s="35" t="s">
        <v>113</v>
      </c>
      <c r="C18" s="16" t="s">
        <v>3</v>
      </c>
      <c r="D18" s="16" t="s">
        <v>47</v>
      </c>
      <c r="E18" s="17">
        <v>938.83</v>
      </c>
      <c r="F18" s="69" t="s">
        <v>90</v>
      </c>
      <c r="G18" s="35" t="s">
        <v>897</v>
      </c>
      <c r="H18" s="36">
        <v>10</v>
      </c>
      <c r="I18" s="17">
        <v>91.06651</v>
      </c>
      <c r="J18" s="17">
        <f>I18+'2021年固定资产折旧表'!J18</f>
        <v>182.13302</v>
      </c>
      <c r="K18" s="17">
        <f t="shared" si="0"/>
        <v>756.69698</v>
      </c>
      <c r="L18" s="72">
        <v>0.03</v>
      </c>
      <c r="M18" s="17">
        <f t="shared" si="1"/>
        <v>28.1649</v>
      </c>
      <c r="N18" s="17" t="s">
        <v>92</v>
      </c>
    </row>
    <row r="19" spans="1:14">
      <c r="A19" s="16" t="s">
        <v>114</v>
      </c>
      <c r="B19" s="35" t="s">
        <v>115</v>
      </c>
      <c r="C19" s="16" t="s">
        <v>3</v>
      </c>
      <c r="D19" s="16" t="s">
        <v>47</v>
      </c>
      <c r="E19" s="17">
        <v>1151.25</v>
      </c>
      <c r="F19" s="69" t="s">
        <v>90</v>
      </c>
      <c r="G19" s="35" t="s">
        <v>897</v>
      </c>
      <c r="H19" s="36">
        <v>10</v>
      </c>
      <c r="I19" s="17">
        <v>111.67125</v>
      </c>
      <c r="J19" s="17">
        <f>I19+'2021年固定资产折旧表'!J19</f>
        <v>223.3425</v>
      </c>
      <c r="K19" s="17">
        <f t="shared" si="0"/>
        <v>927.9075</v>
      </c>
      <c r="L19" s="72">
        <v>0.03</v>
      </c>
      <c r="M19" s="17">
        <f t="shared" si="1"/>
        <v>34.5375</v>
      </c>
      <c r="N19" s="17" t="s">
        <v>92</v>
      </c>
    </row>
    <row r="20" spans="1:14">
      <c r="A20" s="16" t="s">
        <v>116</v>
      </c>
      <c r="B20" s="35" t="s">
        <v>117</v>
      </c>
      <c r="C20" s="16" t="s">
        <v>3</v>
      </c>
      <c r="D20" s="16" t="s">
        <v>47</v>
      </c>
      <c r="E20" s="17">
        <v>8218</v>
      </c>
      <c r="F20" s="69" t="s">
        <v>90</v>
      </c>
      <c r="G20" s="35" t="s">
        <v>897</v>
      </c>
      <c r="H20" s="36">
        <v>10</v>
      </c>
      <c r="I20" s="17">
        <v>797.146</v>
      </c>
      <c r="J20" s="17">
        <f>I20+'2021年固定资产折旧表'!J20</f>
        <v>1594.292</v>
      </c>
      <c r="K20" s="17">
        <f t="shared" si="0"/>
        <v>6623.708</v>
      </c>
      <c r="L20" s="72">
        <v>0.03</v>
      </c>
      <c r="M20" s="17">
        <f t="shared" si="1"/>
        <v>246.54</v>
      </c>
      <c r="N20" s="17" t="s">
        <v>92</v>
      </c>
    </row>
    <row r="21" spans="1:14">
      <c r="A21" s="16" t="s">
        <v>118</v>
      </c>
      <c r="B21" s="35" t="s">
        <v>119</v>
      </c>
      <c r="C21" s="16" t="s">
        <v>3</v>
      </c>
      <c r="D21" s="16" t="s">
        <v>47</v>
      </c>
      <c r="E21" s="17">
        <v>30998.3</v>
      </c>
      <c r="F21" s="69" t="s">
        <v>90</v>
      </c>
      <c r="G21" s="35" t="s">
        <v>897</v>
      </c>
      <c r="H21" s="36">
        <v>10</v>
      </c>
      <c r="I21" s="17">
        <v>3006.8351</v>
      </c>
      <c r="J21" s="17">
        <f>I21+'2021年固定资产折旧表'!J21</f>
        <v>6013.6702</v>
      </c>
      <c r="K21" s="17">
        <f t="shared" si="0"/>
        <v>24984.6298</v>
      </c>
      <c r="L21" s="72">
        <v>0.03</v>
      </c>
      <c r="M21" s="17">
        <f t="shared" si="1"/>
        <v>929.949</v>
      </c>
      <c r="N21" s="17" t="s">
        <v>92</v>
      </c>
    </row>
    <row r="22" spans="1:14">
      <c r="A22" s="16" t="s">
        <v>120</v>
      </c>
      <c r="B22" s="35" t="s">
        <v>121</v>
      </c>
      <c r="C22" s="16" t="s">
        <v>3</v>
      </c>
      <c r="D22" s="16" t="s">
        <v>47</v>
      </c>
      <c r="E22" s="17">
        <v>30110.4</v>
      </c>
      <c r="F22" s="69" t="s">
        <v>90</v>
      </c>
      <c r="G22" s="35" t="s">
        <v>897</v>
      </c>
      <c r="H22" s="36">
        <v>10</v>
      </c>
      <c r="I22" s="17">
        <v>2920.7088</v>
      </c>
      <c r="J22" s="17">
        <f>I22+'2021年固定资产折旧表'!J22</f>
        <v>5841.4176</v>
      </c>
      <c r="K22" s="17">
        <f t="shared" si="0"/>
        <v>24268.9824</v>
      </c>
      <c r="L22" s="72">
        <v>0.03</v>
      </c>
      <c r="M22" s="17">
        <f t="shared" si="1"/>
        <v>903.312</v>
      </c>
      <c r="N22" s="17" t="s">
        <v>92</v>
      </c>
    </row>
    <row r="23" spans="1:14">
      <c r="A23" s="16" t="s">
        <v>122</v>
      </c>
      <c r="B23" s="35" t="s">
        <v>123</v>
      </c>
      <c r="C23" s="16" t="s">
        <v>3</v>
      </c>
      <c r="D23" s="16" t="s">
        <v>47</v>
      </c>
      <c r="E23" s="17">
        <v>19204.73</v>
      </c>
      <c r="F23" s="69" t="s">
        <v>90</v>
      </c>
      <c r="G23" s="35" t="s">
        <v>897</v>
      </c>
      <c r="H23" s="36">
        <v>10</v>
      </c>
      <c r="I23" s="17">
        <v>1862.85881</v>
      </c>
      <c r="J23" s="17">
        <f>I23+'2021年固定资产折旧表'!J23</f>
        <v>3725.71762</v>
      </c>
      <c r="K23" s="17">
        <f t="shared" si="0"/>
        <v>15479.01238</v>
      </c>
      <c r="L23" s="72">
        <v>0.03</v>
      </c>
      <c r="M23" s="17">
        <f t="shared" si="1"/>
        <v>576.1419</v>
      </c>
      <c r="N23" s="17" t="s">
        <v>92</v>
      </c>
    </row>
    <row r="24" spans="1:14">
      <c r="A24" s="16" t="s">
        <v>124</v>
      </c>
      <c r="B24" s="35" t="s">
        <v>125</v>
      </c>
      <c r="C24" s="16" t="s">
        <v>3</v>
      </c>
      <c r="D24" s="16" t="s">
        <v>47</v>
      </c>
      <c r="E24" s="17">
        <v>31542.78</v>
      </c>
      <c r="F24" s="69" t="s">
        <v>90</v>
      </c>
      <c r="G24" s="35" t="s">
        <v>897</v>
      </c>
      <c r="H24" s="36">
        <v>10</v>
      </c>
      <c r="I24" s="17">
        <v>3059.64966</v>
      </c>
      <c r="J24" s="17">
        <f>I24+'2021年固定资产折旧表'!J24</f>
        <v>6119.29932</v>
      </c>
      <c r="K24" s="17">
        <f t="shared" si="0"/>
        <v>25423.48068</v>
      </c>
      <c r="L24" s="72">
        <v>0.03</v>
      </c>
      <c r="M24" s="17">
        <f t="shared" si="1"/>
        <v>946.2834</v>
      </c>
      <c r="N24" s="17" t="s">
        <v>92</v>
      </c>
    </row>
    <row r="25" spans="1:14">
      <c r="A25" s="16" t="s">
        <v>126</v>
      </c>
      <c r="B25" s="35" t="s">
        <v>127</v>
      </c>
      <c r="C25" s="16" t="s">
        <v>3</v>
      </c>
      <c r="D25" s="16" t="s">
        <v>47</v>
      </c>
      <c r="E25" s="17">
        <v>6284.11</v>
      </c>
      <c r="F25" s="69" t="s">
        <v>90</v>
      </c>
      <c r="G25" s="35" t="s">
        <v>897</v>
      </c>
      <c r="H25" s="36">
        <v>10</v>
      </c>
      <c r="I25" s="17">
        <v>609.55867</v>
      </c>
      <c r="J25" s="17">
        <f>I25+'2021年固定资产折旧表'!J25</f>
        <v>1219.11734</v>
      </c>
      <c r="K25" s="17">
        <f t="shared" si="0"/>
        <v>5064.99266</v>
      </c>
      <c r="L25" s="72">
        <v>0.03</v>
      </c>
      <c r="M25" s="17">
        <f t="shared" si="1"/>
        <v>188.5233</v>
      </c>
      <c r="N25" s="17" t="s">
        <v>92</v>
      </c>
    </row>
    <row r="26" spans="1:14">
      <c r="A26" s="16" t="s">
        <v>128</v>
      </c>
      <c r="B26" s="35" t="s">
        <v>129</v>
      </c>
      <c r="C26" s="16" t="s">
        <v>3</v>
      </c>
      <c r="D26" s="16" t="s">
        <v>47</v>
      </c>
      <c r="E26" s="17">
        <v>117011.64</v>
      </c>
      <c r="F26" s="69" t="s">
        <v>90</v>
      </c>
      <c r="G26" s="35" t="s">
        <v>897</v>
      </c>
      <c r="H26" s="36">
        <v>10</v>
      </c>
      <c r="I26" s="17">
        <v>11350.12908</v>
      </c>
      <c r="J26" s="17">
        <f>I26+'2021年固定资产折旧表'!J26</f>
        <v>22700.25816</v>
      </c>
      <c r="K26" s="17">
        <f t="shared" si="0"/>
        <v>94311.38184</v>
      </c>
      <c r="L26" s="72">
        <v>0.03</v>
      </c>
      <c r="M26" s="17">
        <f t="shared" si="1"/>
        <v>3510.3492</v>
      </c>
      <c r="N26" s="17" t="s">
        <v>92</v>
      </c>
    </row>
    <row r="27" spans="1:14">
      <c r="A27" s="16" t="s">
        <v>130</v>
      </c>
      <c r="B27" s="35" t="s">
        <v>131</v>
      </c>
      <c r="C27" s="16" t="s">
        <v>3</v>
      </c>
      <c r="D27" s="16" t="s">
        <v>47</v>
      </c>
      <c r="E27" s="17">
        <v>58576.56</v>
      </c>
      <c r="F27" s="69" t="s">
        <v>90</v>
      </c>
      <c r="G27" s="35" t="s">
        <v>897</v>
      </c>
      <c r="H27" s="36">
        <v>10</v>
      </c>
      <c r="I27" s="17">
        <v>5681.92632</v>
      </c>
      <c r="J27" s="17">
        <f>I27+'2021年固定资产折旧表'!J27</f>
        <v>11363.85264</v>
      </c>
      <c r="K27" s="17">
        <f t="shared" si="0"/>
        <v>47212.70736</v>
      </c>
      <c r="L27" s="72">
        <v>0.03</v>
      </c>
      <c r="M27" s="17">
        <f t="shared" si="1"/>
        <v>1757.2968</v>
      </c>
      <c r="N27" s="17" t="s">
        <v>92</v>
      </c>
    </row>
    <row r="28" spans="1:14">
      <c r="A28" s="16" t="s">
        <v>132</v>
      </c>
      <c r="B28" s="35" t="s">
        <v>133</v>
      </c>
      <c r="C28" s="16" t="s">
        <v>3</v>
      </c>
      <c r="D28" s="16" t="s">
        <v>47</v>
      </c>
      <c r="E28" s="17">
        <v>5537.9</v>
      </c>
      <c r="F28" s="69" t="s">
        <v>90</v>
      </c>
      <c r="G28" s="35" t="s">
        <v>897</v>
      </c>
      <c r="H28" s="36">
        <v>10</v>
      </c>
      <c r="I28" s="17">
        <v>537.1763</v>
      </c>
      <c r="J28" s="17">
        <f>I28+'2021年固定资产折旧表'!J28</f>
        <v>1074.3526</v>
      </c>
      <c r="K28" s="17">
        <f t="shared" si="0"/>
        <v>4463.5474</v>
      </c>
      <c r="L28" s="72">
        <v>0.03</v>
      </c>
      <c r="M28" s="17">
        <f t="shared" si="1"/>
        <v>166.137</v>
      </c>
      <c r="N28" s="17" t="s">
        <v>92</v>
      </c>
    </row>
    <row r="29" spans="1:14">
      <c r="A29" s="16" t="s">
        <v>134</v>
      </c>
      <c r="B29" s="35" t="s">
        <v>135</v>
      </c>
      <c r="C29" s="16" t="s">
        <v>3</v>
      </c>
      <c r="D29" s="16" t="s">
        <v>47</v>
      </c>
      <c r="E29" s="17">
        <v>37657.72</v>
      </c>
      <c r="F29" s="69" t="s">
        <v>90</v>
      </c>
      <c r="G29" s="35" t="s">
        <v>897</v>
      </c>
      <c r="H29" s="36">
        <v>10</v>
      </c>
      <c r="I29" s="17">
        <v>3652.79884</v>
      </c>
      <c r="J29" s="17">
        <f>I29+'2021年固定资产折旧表'!J29</f>
        <v>7305.59768</v>
      </c>
      <c r="K29" s="17">
        <f t="shared" si="0"/>
        <v>30352.12232</v>
      </c>
      <c r="L29" s="72">
        <v>0.03</v>
      </c>
      <c r="M29" s="17">
        <f t="shared" si="1"/>
        <v>1129.7316</v>
      </c>
      <c r="N29" s="17" t="s">
        <v>92</v>
      </c>
    </row>
    <row r="30" spans="1:14">
      <c r="A30" s="16" t="s">
        <v>136</v>
      </c>
      <c r="B30" s="35" t="s">
        <v>137</v>
      </c>
      <c r="C30" s="16" t="s">
        <v>7</v>
      </c>
      <c r="D30" s="16" t="s">
        <v>40</v>
      </c>
      <c r="E30" s="17">
        <v>27661.69</v>
      </c>
      <c r="F30" s="69" t="s">
        <v>90</v>
      </c>
      <c r="G30" s="35" t="s">
        <v>91</v>
      </c>
      <c r="H30" s="36">
        <v>15</v>
      </c>
      <c r="I30" s="17">
        <v>1788.78928666667</v>
      </c>
      <c r="J30" s="17">
        <f>I30+'2021年固定资产折旧表'!J30</f>
        <v>21465.47144</v>
      </c>
      <c r="K30" s="17">
        <f t="shared" si="0"/>
        <v>6196.21856</v>
      </c>
      <c r="L30" s="72">
        <v>0.03</v>
      </c>
      <c r="M30" s="17">
        <f t="shared" si="1"/>
        <v>829.8507</v>
      </c>
      <c r="N30" s="17" t="s">
        <v>92</v>
      </c>
    </row>
    <row r="31" spans="1:14">
      <c r="A31" s="16" t="s">
        <v>138</v>
      </c>
      <c r="B31" s="35" t="s">
        <v>139</v>
      </c>
      <c r="C31" s="16" t="s">
        <v>7</v>
      </c>
      <c r="D31" s="16" t="s">
        <v>40</v>
      </c>
      <c r="E31" s="17">
        <v>41245.6</v>
      </c>
      <c r="F31" s="69" t="s">
        <v>90</v>
      </c>
      <c r="G31" s="35" t="s">
        <v>91</v>
      </c>
      <c r="H31" s="36">
        <v>15</v>
      </c>
      <c r="I31" s="17">
        <v>2667.21546666667</v>
      </c>
      <c r="J31" s="17">
        <f>I31+'2021年固定资产折旧表'!J31</f>
        <v>32006.5856</v>
      </c>
      <c r="K31" s="17">
        <f t="shared" si="0"/>
        <v>9239.01439999999</v>
      </c>
      <c r="L31" s="72">
        <v>0.03</v>
      </c>
      <c r="M31" s="17">
        <f t="shared" si="1"/>
        <v>1237.368</v>
      </c>
      <c r="N31" s="17" t="s">
        <v>92</v>
      </c>
    </row>
    <row r="32" spans="1:14">
      <c r="A32" s="16" t="s">
        <v>140</v>
      </c>
      <c r="B32" s="35" t="s">
        <v>141</v>
      </c>
      <c r="C32" s="16" t="s">
        <v>7</v>
      </c>
      <c r="D32" s="16" t="s">
        <v>40</v>
      </c>
      <c r="E32" s="17">
        <v>1384.05</v>
      </c>
      <c r="F32" s="69" t="s">
        <v>90</v>
      </c>
      <c r="G32" s="35" t="s">
        <v>91</v>
      </c>
      <c r="H32" s="36">
        <v>15</v>
      </c>
      <c r="I32" s="17">
        <v>89.5019</v>
      </c>
      <c r="J32" s="17">
        <f>I32+'2021年固定资产折旧表'!J32</f>
        <v>1074.0228</v>
      </c>
      <c r="K32" s="17">
        <f t="shared" si="0"/>
        <v>310.0272</v>
      </c>
      <c r="L32" s="72">
        <v>0.03</v>
      </c>
      <c r="M32" s="17">
        <f t="shared" si="1"/>
        <v>41.5215</v>
      </c>
      <c r="N32" s="17" t="s">
        <v>92</v>
      </c>
    </row>
    <row r="33" spans="1:14">
      <c r="A33" s="16" t="s">
        <v>142</v>
      </c>
      <c r="B33" s="35" t="s">
        <v>143</v>
      </c>
      <c r="C33" s="16" t="s">
        <v>7</v>
      </c>
      <c r="D33" s="16" t="s">
        <v>40</v>
      </c>
      <c r="E33" s="17">
        <v>3524.78</v>
      </c>
      <c r="F33" s="69" t="s">
        <v>90</v>
      </c>
      <c r="G33" s="35" t="s">
        <v>91</v>
      </c>
      <c r="H33" s="36">
        <v>15</v>
      </c>
      <c r="I33" s="17">
        <v>227.935773333333</v>
      </c>
      <c r="J33" s="17">
        <f>I33+'2021年固定资产折旧表'!J33</f>
        <v>2735.22928</v>
      </c>
      <c r="K33" s="17">
        <f t="shared" si="0"/>
        <v>789.550720000001</v>
      </c>
      <c r="L33" s="72">
        <v>0.03</v>
      </c>
      <c r="M33" s="17">
        <f t="shared" si="1"/>
        <v>105.7434</v>
      </c>
      <c r="N33" s="17" t="s">
        <v>92</v>
      </c>
    </row>
    <row r="34" spans="1:14">
      <c r="A34" s="16" t="s">
        <v>144</v>
      </c>
      <c r="B34" s="35" t="s">
        <v>145</v>
      </c>
      <c r="C34" s="16" t="s">
        <v>7</v>
      </c>
      <c r="D34" s="16" t="s">
        <v>40</v>
      </c>
      <c r="E34" s="17">
        <v>18986.5</v>
      </c>
      <c r="F34" s="69" t="s">
        <v>90</v>
      </c>
      <c r="G34" s="35" t="s">
        <v>91</v>
      </c>
      <c r="H34" s="36">
        <v>15</v>
      </c>
      <c r="I34" s="17">
        <v>1227.79366666667</v>
      </c>
      <c r="J34" s="17">
        <f>I34+'2021年固定资产折旧表'!J34</f>
        <v>14733.524</v>
      </c>
      <c r="K34" s="17">
        <f t="shared" si="0"/>
        <v>4252.976</v>
      </c>
      <c r="L34" s="72">
        <v>0.03</v>
      </c>
      <c r="M34" s="17">
        <f t="shared" si="1"/>
        <v>569.595</v>
      </c>
      <c r="N34" s="17" t="s">
        <v>92</v>
      </c>
    </row>
    <row r="35" spans="1:14">
      <c r="A35" s="16" t="s">
        <v>146</v>
      </c>
      <c r="B35" s="35" t="s">
        <v>147</v>
      </c>
      <c r="C35" s="16" t="s">
        <v>3</v>
      </c>
      <c r="D35" s="16" t="s">
        <v>47</v>
      </c>
      <c r="E35" s="17">
        <v>53247.65</v>
      </c>
      <c r="F35" s="69" t="s">
        <v>90</v>
      </c>
      <c r="G35" s="35" t="s">
        <v>897</v>
      </c>
      <c r="H35" s="36">
        <v>10</v>
      </c>
      <c r="I35" s="17">
        <v>5165.02205</v>
      </c>
      <c r="J35" s="17">
        <f>I35+'2021年固定资产折旧表'!J35</f>
        <v>10330.0441</v>
      </c>
      <c r="K35" s="17">
        <f t="shared" si="0"/>
        <v>42917.6059</v>
      </c>
      <c r="L35" s="72">
        <v>0.03</v>
      </c>
      <c r="M35" s="17">
        <f t="shared" si="1"/>
        <v>1597.4295</v>
      </c>
      <c r="N35" s="17" t="s">
        <v>92</v>
      </c>
    </row>
    <row r="36" spans="1:14">
      <c r="A36" s="16" t="s">
        <v>148</v>
      </c>
      <c r="B36" s="35" t="s">
        <v>149</v>
      </c>
      <c r="C36" s="16" t="s">
        <v>3</v>
      </c>
      <c r="D36" s="16" t="s">
        <v>47</v>
      </c>
      <c r="E36" s="17">
        <v>24679.51</v>
      </c>
      <c r="F36" s="69" t="s">
        <v>90</v>
      </c>
      <c r="G36" s="35" t="s">
        <v>897</v>
      </c>
      <c r="H36" s="36">
        <v>10</v>
      </c>
      <c r="I36" s="17">
        <v>2393.91247</v>
      </c>
      <c r="J36" s="17">
        <f>I36+'2021年固定资产折旧表'!J36</f>
        <v>4787.82494</v>
      </c>
      <c r="K36" s="17">
        <f t="shared" si="0"/>
        <v>19891.68506</v>
      </c>
      <c r="L36" s="72">
        <v>0.03</v>
      </c>
      <c r="M36" s="17">
        <f t="shared" si="1"/>
        <v>740.3853</v>
      </c>
      <c r="N36" s="17" t="s">
        <v>92</v>
      </c>
    </row>
    <row r="37" spans="1:14">
      <c r="A37" s="16" t="s">
        <v>150</v>
      </c>
      <c r="B37" s="35" t="s">
        <v>151</v>
      </c>
      <c r="C37" s="16" t="s">
        <v>3</v>
      </c>
      <c r="D37" s="16" t="s">
        <v>47</v>
      </c>
      <c r="E37" s="17">
        <v>18626.58</v>
      </c>
      <c r="F37" s="69" t="s">
        <v>90</v>
      </c>
      <c r="G37" s="35" t="s">
        <v>897</v>
      </c>
      <c r="H37" s="36">
        <v>10</v>
      </c>
      <c r="I37" s="17">
        <v>1806.77826</v>
      </c>
      <c r="J37" s="17">
        <f>I37+'2021年固定资产折旧表'!J37</f>
        <v>3613.55652</v>
      </c>
      <c r="K37" s="17">
        <f t="shared" si="0"/>
        <v>15013.02348</v>
      </c>
      <c r="L37" s="72">
        <v>0.03</v>
      </c>
      <c r="M37" s="17">
        <f t="shared" si="1"/>
        <v>558.7974</v>
      </c>
      <c r="N37" s="17" t="s">
        <v>92</v>
      </c>
    </row>
    <row r="38" spans="1:14">
      <c r="A38" s="16" t="s">
        <v>152</v>
      </c>
      <c r="B38" s="35" t="s">
        <v>129</v>
      </c>
      <c r="C38" s="16" t="s">
        <v>3</v>
      </c>
      <c r="D38" s="16" t="s">
        <v>47</v>
      </c>
      <c r="E38" s="17">
        <v>117013.17</v>
      </c>
      <c r="F38" s="69" t="s">
        <v>90</v>
      </c>
      <c r="G38" s="35" t="s">
        <v>897</v>
      </c>
      <c r="H38" s="36">
        <v>10</v>
      </c>
      <c r="I38" s="17">
        <v>11350.27749</v>
      </c>
      <c r="J38" s="17">
        <f>I38+'2021年固定资产折旧表'!J38</f>
        <v>22700.55498</v>
      </c>
      <c r="K38" s="17">
        <f t="shared" si="0"/>
        <v>94312.61502</v>
      </c>
      <c r="L38" s="72">
        <v>0.03</v>
      </c>
      <c r="M38" s="17">
        <f t="shared" si="1"/>
        <v>3510.3951</v>
      </c>
      <c r="N38" s="17" t="s">
        <v>92</v>
      </c>
    </row>
    <row r="39" spans="1:14">
      <c r="A39" s="16" t="s">
        <v>153</v>
      </c>
      <c r="B39" s="35" t="s">
        <v>154</v>
      </c>
      <c r="C39" s="16" t="s">
        <v>3</v>
      </c>
      <c r="D39" s="16" t="s">
        <v>47</v>
      </c>
      <c r="E39" s="17">
        <v>22695.66</v>
      </c>
      <c r="F39" s="69" t="s">
        <v>90</v>
      </c>
      <c r="G39" s="35" t="s">
        <v>897</v>
      </c>
      <c r="H39" s="36">
        <v>10</v>
      </c>
      <c r="I39" s="17">
        <v>2201.47902</v>
      </c>
      <c r="J39" s="17">
        <f>I39+'2021年固定资产折旧表'!J39</f>
        <v>4402.95804</v>
      </c>
      <c r="K39" s="17">
        <f t="shared" si="0"/>
        <v>18292.70196</v>
      </c>
      <c r="L39" s="72">
        <v>0.03</v>
      </c>
      <c r="M39" s="17">
        <f t="shared" si="1"/>
        <v>680.8698</v>
      </c>
      <c r="N39" s="17" t="s">
        <v>92</v>
      </c>
    </row>
    <row r="40" spans="1:14">
      <c r="A40" s="16" t="s">
        <v>155</v>
      </c>
      <c r="B40" s="35" t="s">
        <v>156</v>
      </c>
      <c r="C40" s="16" t="s">
        <v>3</v>
      </c>
      <c r="D40" s="16" t="s">
        <v>47</v>
      </c>
      <c r="E40" s="17">
        <v>1916.7</v>
      </c>
      <c r="F40" s="69" t="s">
        <v>90</v>
      </c>
      <c r="G40" s="35" t="s">
        <v>897</v>
      </c>
      <c r="H40" s="36">
        <v>10</v>
      </c>
      <c r="I40" s="17">
        <v>185.9199</v>
      </c>
      <c r="J40" s="17">
        <f>I40+'2021年固定资产折旧表'!J40</f>
        <v>371.8398</v>
      </c>
      <c r="K40" s="17">
        <f t="shared" si="0"/>
        <v>1544.8602</v>
      </c>
      <c r="L40" s="72">
        <v>0.03</v>
      </c>
      <c r="M40" s="17">
        <f t="shared" si="1"/>
        <v>57.501</v>
      </c>
      <c r="N40" s="17" t="s">
        <v>92</v>
      </c>
    </row>
    <row r="41" spans="1:14">
      <c r="A41" s="16" t="s">
        <v>157</v>
      </c>
      <c r="B41" s="35" t="s">
        <v>158</v>
      </c>
      <c r="C41" s="16" t="s">
        <v>3</v>
      </c>
      <c r="D41" s="16" t="s">
        <v>47</v>
      </c>
      <c r="E41" s="17">
        <v>8246.58</v>
      </c>
      <c r="F41" s="69" t="s">
        <v>90</v>
      </c>
      <c r="G41" s="35" t="s">
        <v>897</v>
      </c>
      <c r="H41" s="36">
        <v>10</v>
      </c>
      <c r="I41" s="17">
        <v>799.91826</v>
      </c>
      <c r="J41" s="17">
        <f>I41+'2021年固定资产折旧表'!J41</f>
        <v>1599.83652</v>
      </c>
      <c r="K41" s="17">
        <f t="shared" si="0"/>
        <v>6646.74348</v>
      </c>
      <c r="L41" s="72">
        <v>0.03</v>
      </c>
      <c r="M41" s="17">
        <f t="shared" si="1"/>
        <v>247.3974</v>
      </c>
      <c r="N41" s="17" t="s">
        <v>92</v>
      </c>
    </row>
    <row r="42" spans="1:14">
      <c r="A42" s="16" t="s">
        <v>159</v>
      </c>
      <c r="B42" s="35" t="s">
        <v>137</v>
      </c>
      <c r="C42" s="16" t="s">
        <v>7</v>
      </c>
      <c r="D42" s="16" t="s">
        <v>40</v>
      </c>
      <c r="E42" s="17">
        <v>56951.15</v>
      </c>
      <c r="F42" s="69" t="s">
        <v>90</v>
      </c>
      <c r="G42" s="35" t="s">
        <v>91</v>
      </c>
      <c r="H42" s="36">
        <v>15</v>
      </c>
      <c r="I42" s="17">
        <v>3682.84103333333</v>
      </c>
      <c r="J42" s="17">
        <f>I42+'2021年固定资产折旧表'!J42</f>
        <v>44194.0924</v>
      </c>
      <c r="K42" s="17">
        <f t="shared" si="0"/>
        <v>12757.0576</v>
      </c>
      <c r="L42" s="72">
        <v>0.03</v>
      </c>
      <c r="M42" s="17">
        <f t="shared" si="1"/>
        <v>1708.5345</v>
      </c>
      <c r="N42" s="17" t="s">
        <v>92</v>
      </c>
    </row>
    <row r="43" spans="1:14">
      <c r="A43" s="16" t="s">
        <v>160</v>
      </c>
      <c r="B43" s="35" t="s">
        <v>139</v>
      </c>
      <c r="C43" s="16" t="s">
        <v>7</v>
      </c>
      <c r="D43" s="16" t="s">
        <v>40</v>
      </c>
      <c r="E43" s="17">
        <v>78442.32</v>
      </c>
      <c r="F43" s="69" t="s">
        <v>90</v>
      </c>
      <c r="G43" s="35" t="s">
        <v>91</v>
      </c>
      <c r="H43" s="36">
        <v>15</v>
      </c>
      <c r="I43" s="17">
        <v>5072.60336</v>
      </c>
      <c r="J43" s="17">
        <f>I43+'2021年固定资产折旧表'!J43</f>
        <v>60871.24032</v>
      </c>
      <c r="K43" s="17">
        <f t="shared" si="0"/>
        <v>17571.07968</v>
      </c>
      <c r="L43" s="72">
        <v>0.03</v>
      </c>
      <c r="M43" s="17">
        <f t="shared" si="1"/>
        <v>2353.2696</v>
      </c>
      <c r="N43" s="17" t="s">
        <v>92</v>
      </c>
    </row>
    <row r="44" spans="1:14">
      <c r="A44" s="16" t="s">
        <v>161</v>
      </c>
      <c r="B44" s="35" t="s">
        <v>141</v>
      </c>
      <c r="C44" s="16" t="s">
        <v>7</v>
      </c>
      <c r="D44" s="16" t="s">
        <v>40</v>
      </c>
      <c r="E44" s="17">
        <v>3644.67</v>
      </c>
      <c r="F44" s="69" t="s">
        <v>90</v>
      </c>
      <c r="G44" s="35" t="s">
        <v>91</v>
      </c>
      <c r="H44" s="36">
        <v>15</v>
      </c>
      <c r="I44" s="17">
        <v>235.68866</v>
      </c>
      <c r="J44" s="17">
        <f>I44+'2021年固定资产折旧表'!J44</f>
        <v>2828.26392</v>
      </c>
      <c r="K44" s="17">
        <f t="shared" si="0"/>
        <v>816.406080000001</v>
      </c>
      <c r="L44" s="72">
        <v>0.03</v>
      </c>
      <c r="M44" s="17">
        <f t="shared" si="1"/>
        <v>109.3401</v>
      </c>
      <c r="N44" s="17" t="s">
        <v>92</v>
      </c>
    </row>
    <row r="45" spans="1:14">
      <c r="A45" s="16" t="s">
        <v>162</v>
      </c>
      <c r="B45" s="35" t="s">
        <v>143</v>
      </c>
      <c r="C45" s="16" t="s">
        <v>7</v>
      </c>
      <c r="D45" s="16" t="s">
        <v>40</v>
      </c>
      <c r="E45" s="17">
        <v>6012.86</v>
      </c>
      <c r="F45" s="69" t="s">
        <v>90</v>
      </c>
      <c r="G45" s="35" t="s">
        <v>91</v>
      </c>
      <c r="H45" s="36">
        <v>15</v>
      </c>
      <c r="I45" s="17">
        <v>388.831613333333</v>
      </c>
      <c r="J45" s="17">
        <f>I45+'2021年固定资产折旧表'!J45</f>
        <v>4665.97936</v>
      </c>
      <c r="K45" s="17">
        <f t="shared" si="0"/>
        <v>1346.88064</v>
      </c>
      <c r="L45" s="72">
        <v>0.03</v>
      </c>
      <c r="M45" s="17">
        <f t="shared" si="1"/>
        <v>180.3858</v>
      </c>
      <c r="N45" s="17" t="s">
        <v>92</v>
      </c>
    </row>
    <row r="46" spans="1:14">
      <c r="A46" s="16" t="s">
        <v>163</v>
      </c>
      <c r="B46" s="35" t="s">
        <v>164</v>
      </c>
      <c r="C46" s="16" t="s">
        <v>3</v>
      </c>
      <c r="D46" s="16" t="s">
        <v>47</v>
      </c>
      <c r="E46" s="17">
        <v>24771.12</v>
      </c>
      <c r="F46" s="69" t="s">
        <v>90</v>
      </c>
      <c r="G46" s="35" t="s">
        <v>91</v>
      </c>
      <c r="H46" s="36">
        <v>10</v>
      </c>
      <c r="I46" s="17">
        <v>2402.79864</v>
      </c>
      <c r="J46" s="17">
        <f>I46+'2021年固定资产折旧表'!J46</f>
        <v>4805.59728</v>
      </c>
      <c r="K46" s="17">
        <f t="shared" si="0"/>
        <v>19965.52272</v>
      </c>
      <c r="L46" s="72">
        <v>0.03</v>
      </c>
      <c r="M46" s="17">
        <f t="shared" si="1"/>
        <v>743.1336</v>
      </c>
      <c r="N46" s="17" t="s">
        <v>92</v>
      </c>
    </row>
    <row r="47" spans="1:14">
      <c r="A47" s="16" t="s">
        <v>165</v>
      </c>
      <c r="B47" s="35" t="s">
        <v>166</v>
      </c>
      <c r="C47" s="16" t="s">
        <v>3</v>
      </c>
      <c r="D47" s="16" t="s">
        <v>47</v>
      </c>
      <c r="E47" s="17">
        <v>591.3</v>
      </c>
      <c r="F47" s="69" t="s">
        <v>90</v>
      </c>
      <c r="G47" s="35" t="s">
        <v>91</v>
      </c>
      <c r="H47" s="36">
        <v>10</v>
      </c>
      <c r="I47" s="17">
        <v>57.3561</v>
      </c>
      <c r="J47" s="17">
        <f>I47+'2021年固定资产折旧表'!J47</f>
        <v>114.7122</v>
      </c>
      <c r="K47" s="17">
        <f t="shared" si="0"/>
        <v>476.5878</v>
      </c>
      <c r="L47" s="72">
        <v>0.03</v>
      </c>
      <c r="M47" s="17">
        <f t="shared" si="1"/>
        <v>17.739</v>
      </c>
      <c r="N47" s="17" t="s">
        <v>92</v>
      </c>
    </row>
    <row r="48" spans="1:14">
      <c r="A48" s="16" t="s">
        <v>167</v>
      </c>
      <c r="B48" s="35" t="s">
        <v>168</v>
      </c>
      <c r="C48" s="16" t="s">
        <v>3</v>
      </c>
      <c r="D48" s="16" t="s">
        <v>47</v>
      </c>
      <c r="E48" s="17">
        <v>570.48</v>
      </c>
      <c r="F48" s="69" t="s">
        <v>90</v>
      </c>
      <c r="G48" s="35" t="s">
        <v>91</v>
      </c>
      <c r="H48" s="36">
        <v>10</v>
      </c>
      <c r="I48" s="17">
        <v>55.33656</v>
      </c>
      <c r="J48" s="17">
        <f>I48+'2021年固定资产折旧表'!J48</f>
        <v>110.67312</v>
      </c>
      <c r="K48" s="17">
        <f t="shared" si="0"/>
        <v>459.80688</v>
      </c>
      <c r="L48" s="72">
        <v>0.03</v>
      </c>
      <c r="M48" s="17">
        <f t="shared" si="1"/>
        <v>17.1144</v>
      </c>
      <c r="N48" s="17" t="s">
        <v>92</v>
      </c>
    </row>
    <row r="49" spans="1:14">
      <c r="A49" s="16" t="s">
        <v>169</v>
      </c>
      <c r="B49" s="35" t="s">
        <v>170</v>
      </c>
      <c r="C49" s="16" t="s">
        <v>3</v>
      </c>
      <c r="D49" s="16" t="s">
        <v>47</v>
      </c>
      <c r="E49" s="17">
        <v>768.42</v>
      </c>
      <c r="F49" s="69" t="s">
        <v>90</v>
      </c>
      <c r="G49" s="35" t="s">
        <v>91</v>
      </c>
      <c r="H49" s="36">
        <v>10</v>
      </c>
      <c r="I49" s="17">
        <v>74.53674</v>
      </c>
      <c r="J49" s="17">
        <f>I49+'2021年固定资产折旧表'!J49</f>
        <v>149.07348</v>
      </c>
      <c r="K49" s="17">
        <f t="shared" si="0"/>
        <v>619.34652</v>
      </c>
      <c r="L49" s="72">
        <v>0.03</v>
      </c>
      <c r="M49" s="17">
        <f t="shared" si="1"/>
        <v>23.0526</v>
      </c>
      <c r="N49" s="17" t="s">
        <v>92</v>
      </c>
    </row>
    <row r="50" spans="1:14">
      <c r="A50" s="16" t="s">
        <v>171</v>
      </c>
      <c r="B50" s="35" t="s">
        <v>172</v>
      </c>
      <c r="C50" s="16" t="s">
        <v>3</v>
      </c>
      <c r="D50" s="16" t="s">
        <v>47</v>
      </c>
      <c r="E50" s="17">
        <v>4365.81</v>
      </c>
      <c r="F50" s="69" t="s">
        <v>90</v>
      </c>
      <c r="G50" s="35" t="s">
        <v>91</v>
      </c>
      <c r="H50" s="36">
        <v>10</v>
      </c>
      <c r="I50" s="17">
        <v>423.48357</v>
      </c>
      <c r="J50" s="17">
        <f>I50+'2021年固定资产折旧表'!J50</f>
        <v>846.96714</v>
      </c>
      <c r="K50" s="17">
        <f t="shared" si="0"/>
        <v>3518.84286</v>
      </c>
      <c r="L50" s="72">
        <v>0.03</v>
      </c>
      <c r="M50" s="17">
        <f t="shared" si="1"/>
        <v>130.9743</v>
      </c>
      <c r="N50" s="17" t="s">
        <v>92</v>
      </c>
    </row>
    <row r="51" spans="1:14">
      <c r="A51" s="16" t="s">
        <v>173</v>
      </c>
      <c r="B51" s="35" t="s">
        <v>174</v>
      </c>
      <c r="C51" s="16" t="s">
        <v>3</v>
      </c>
      <c r="D51" s="16" t="s">
        <v>47</v>
      </c>
      <c r="E51" s="17">
        <v>671.23</v>
      </c>
      <c r="F51" s="69" t="s">
        <v>90</v>
      </c>
      <c r="G51" s="35" t="s">
        <v>91</v>
      </c>
      <c r="H51" s="36">
        <v>10</v>
      </c>
      <c r="I51" s="17">
        <v>65.10931</v>
      </c>
      <c r="J51" s="17">
        <f>I51+'2021年固定资产折旧表'!J51</f>
        <v>130.21862</v>
      </c>
      <c r="K51" s="17">
        <f t="shared" si="0"/>
        <v>541.01138</v>
      </c>
      <c r="L51" s="72">
        <v>0.03</v>
      </c>
      <c r="M51" s="17">
        <f t="shared" si="1"/>
        <v>20.1369</v>
      </c>
      <c r="N51" s="17" t="s">
        <v>92</v>
      </c>
    </row>
    <row r="52" spans="1:14">
      <c r="A52" s="16" t="s">
        <v>175</v>
      </c>
      <c r="B52" s="35" t="s">
        <v>176</v>
      </c>
      <c r="C52" s="16" t="s">
        <v>3</v>
      </c>
      <c r="D52" s="16" t="s">
        <v>47</v>
      </c>
      <c r="E52" s="17">
        <v>11635.27</v>
      </c>
      <c r="F52" s="69" t="s">
        <v>90</v>
      </c>
      <c r="G52" s="35" t="s">
        <v>91</v>
      </c>
      <c r="H52" s="36">
        <v>10</v>
      </c>
      <c r="I52" s="17">
        <v>1128.62119</v>
      </c>
      <c r="J52" s="17">
        <f>I52+'2021年固定资产折旧表'!J52</f>
        <v>2257.24238</v>
      </c>
      <c r="K52" s="17">
        <f t="shared" si="0"/>
        <v>9378.02762</v>
      </c>
      <c r="L52" s="72">
        <v>0.03</v>
      </c>
      <c r="M52" s="17">
        <f t="shared" si="1"/>
        <v>349.0581</v>
      </c>
      <c r="N52" s="17" t="s">
        <v>92</v>
      </c>
    </row>
    <row r="53" spans="1:14">
      <c r="A53" s="16" t="s">
        <v>177</v>
      </c>
      <c r="B53" s="35" t="s">
        <v>178</v>
      </c>
      <c r="C53" s="16" t="s">
        <v>7</v>
      </c>
      <c r="D53" s="16" t="s">
        <v>40</v>
      </c>
      <c r="E53" s="17">
        <v>297607.72</v>
      </c>
      <c r="F53" s="69" t="s">
        <v>90</v>
      </c>
      <c r="G53" s="35" t="s">
        <v>91</v>
      </c>
      <c r="H53" s="36">
        <v>15</v>
      </c>
      <c r="I53" s="17">
        <v>19245.2992266667</v>
      </c>
      <c r="J53" s="17">
        <f>I53+'2021年固定资产折旧表'!J53</f>
        <v>230943.59072</v>
      </c>
      <c r="K53" s="17">
        <f t="shared" si="0"/>
        <v>66664.1292800001</v>
      </c>
      <c r="L53" s="72">
        <v>0.03</v>
      </c>
      <c r="M53" s="17">
        <f t="shared" si="1"/>
        <v>8928.2316</v>
      </c>
      <c r="N53" s="17" t="s">
        <v>92</v>
      </c>
    </row>
    <row r="54" spans="1:14">
      <c r="A54" s="16" t="s">
        <v>179</v>
      </c>
      <c r="B54" s="35" t="s">
        <v>180</v>
      </c>
      <c r="C54" s="16" t="s">
        <v>7</v>
      </c>
      <c r="D54" s="16" t="s">
        <v>40</v>
      </c>
      <c r="E54" s="17">
        <v>23178.55</v>
      </c>
      <c r="F54" s="69" t="s">
        <v>90</v>
      </c>
      <c r="G54" s="35" t="s">
        <v>91</v>
      </c>
      <c r="H54" s="36">
        <v>15</v>
      </c>
      <c r="I54" s="17">
        <v>1498.87956666667</v>
      </c>
      <c r="J54" s="17">
        <f>I54+'2021年固定资产折旧表'!J54</f>
        <v>17986.5548</v>
      </c>
      <c r="K54" s="17">
        <f t="shared" si="0"/>
        <v>5191.9952</v>
      </c>
      <c r="L54" s="72">
        <v>0.03</v>
      </c>
      <c r="M54" s="17">
        <f t="shared" si="1"/>
        <v>695.3565</v>
      </c>
      <c r="N54" s="17" t="s">
        <v>92</v>
      </c>
    </row>
    <row r="55" spans="1:14">
      <c r="A55" s="16" t="s">
        <v>181</v>
      </c>
      <c r="B55" s="35" t="s">
        <v>182</v>
      </c>
      <c r="C55" s="16" t="s">
        <v>7</v>
      </c>
      <c r="D55" s="16" t="s">
        <v>40</v>
      </c>
      <c r="E55" s="17">
        <v>66941.5</v>
      </c>
      <c r="F55" s="69" t="s">
        <v>90</v>
      </c>
      <c r="G55" s="35" t="s">
        <v>91</v>
      </c>
      <c r="H55" s="36">
        <v>15</v>
      </c>
      <c r="I55" s="17">
        <v>4328.88366666667</v>
      </c>
      <c r="J55" s="17">
        <f>I55+'2021年固定资产折旧表'!J55</f>
        <v>51946.604</v>
      </c>
      <c r="K55" s="17">
        <f t="shared" si="0"/>
        <v>14994.896</v>
      </c>
      <c r="L55" s="72">
        <v>0.03</v>
      </c>
      <c r="M55" s="17">
        <f t="shared" si="1"/>
        <v>2008.245</v>
      </c>
      <c r="N55" s="17" t="s">
        <v>92</v>
      </c>
    </row>
    <row r="56" spans="1:14">
      <c r="A56" s="16" t="s">
        <v>183</v>
      </c>
      <c r="B56" s="35" t="s">
        <v>184</v>
      </c>
      <c r="C56" s="16" t="s">
        <v>7</v>
      </c>
      <c r="D56" s="16" t="s">
        <v>40</v>
      </c>
      <c r="E56" s="17">
        <v>64183.87</v>
      </c>
      <c r="F56" s="69" t="s">
        <v>90</v>
      </c>
      <c r="G56" s="35" t="s">
        <v>91</v>
      </c>
      <c r="H56" s="36">
        <v>15</v>
      </c>
      <c r="I56" s="17">
        <v>4150.55692666667</v>
      </c>
      <c r="J56" s="17">
        <f>I56+'2021年固定资产折旧表'!J56</f>
        <v>49806.68312</v>
      </c>
      <c r="K56" s="17">
        <f t="shared" si="0"/>
        <v>14377.18688</v>
      </c>
      <c r="L56" s="72">
        <v>0.03</v>
      </c>
      <c r="M56" s="17">
        <f t="shared" si="1"/>
        <v>1925.5161</v>
      </c>
      <c r="N56" s="17" t="s">
        <v>92</v>
      </c>
    </row>
    <row r="57" spans="1:14">
      <c r="A57" s="16" t="s">
        <v>185</v>
      </c>
      <c r="B57" s="35" t="s">
        <v>186</v>
      </c>
      <c r="C57" s="16" t="s">
        <v>7</v>
      </c>
      <c r="D57" s="16" t="s">
        <v>40</v>
      </c>
      <c r="E57" s="17">
        <v>21793.08</v>
      </c>
      <c r="F57" s="69" t="s">
        <v>90</v>
      </c>
      <c r="G57" s="35" t="s">
        <v>91</v>
      </c>
      <c r="H57" s="36">
        <v>15</v>
      </c>
      <c r="I57" s="17">
        <v>1409.28584</v>
      </c>
      <c r="J57" s="17">
        <f>I57+'2021年固定资产折旧表'!J57</f>
        <v>16911.43008</v>
      </c>
      <c r="K57" s="17">
        <f t="shared" si="0"/>
        <v>4881.64992</v>
      </c>
      <c r="L57" s="72">
        <v>0.03</v>
      </c>
      <c r="M57" s="17">
        <f t="shared" si="1"/>
        <v>653.7924</v>
      </c>
      <c r="N57" s="17" t="s">
        <v>92</v>
      </c>
    </row>
    <row r="58" spans="1:14">
      <c r="A58" s="16" t="s">
        <v>187</v>
      </c>
      <c r="B58" s="35" t="s">
        <v>188</v>
      </c>
      <c r="C58" s="16" t="s">
        <v>7</v>
      </c>
      <c r="D58" s="16" t="s">
        <v>18</v>
      </c>
      <c r="E58" s="17">
        <v>5516.52</v>
      </c>
      <c r="F58" s="69" t="s">
        <v>90</v>
      </c>
      <c r="G58" s="35" t="s">
        <v>91</v>
      </c>
      <c r="H58" s="36">
        <v>15</v>
      </c>
      <c r="I58" s="17">
        <v>356.73496</v>
      </c>
      <c r="J58" s="17">
        <f>I58+'2021年固定资产折旧表'!J58</f>
        <v>4280.81952</v>
      </c>
      <c r="K58" s="17">
        <f t="shared" si="0"/>
        <v>1235.70048</v>
      </c>
      <c r="L58" s="72">
        <v>0.03</v>
      </c>
      <c r="M58" s="17">
        <f t="shared" si="1"/>
        <v>165.4956</v>
      </c>
      <c r="N58" s="17" t="s">
        <v>92</v>
      </c>
    </row>
    <row r="59" spans="1:14">
      <c r="A59" s="16" t="s">
        <v>189</v>
      </c>
      <c r="B59" s="35" t="s">
        <v>190</v>
      </c>
      <c r="C59" s="16" t="s">
        <v>7</v>
      </c>
      <c r="D59" s="16" t="s">
        <v>18</v>
      </c>
      <c r="E59" s="17">
        <v>3825.7</v>
      </c>
      <c r="F59" s="69" t="s">
        <v>90</v>
      </c>
      <c r="G59" s="35" t="s">
        <v>91</v>
      </c>
      <c r="H59" s="36">
        <v>15</v>
      </c>
      <c r="I59" s="17">
        <v>247.395266666667</v>
      </c>
      <c r="J59" s="17">
        <f>I59+'2021年固定资产折旧表'!J59</f>
        <v>2968.7432</v>
      </c>
      <c r="K59" s="17">
        <f t="shared" si="0"/>
        <v>856.956800000001</v>
      </c>
      <c r="L59" s="72">
        <v>0.03</v>
      </c>
      <c r="M59" s="17">
        <f t="shared" si="1"/>
        <v>114.771</v>
      </c>
      <c r="N59" s="17" t="s">
        <v>92</v>
      </c>
    </row>
    <row r="60" spans="1:14">
      <c r="A60" s="16" t="s">
        <v>191</v>
      </c>
      <c r="B60" s="35" t="s">
        <v>192</v>
      </c>
      <c r="C60" s="16" t="s">
        <v>7</v>
      </c>
      <c r="D60" s="16" t="s">
        <v>40</v>
      </c>
      <c r="E60" s="17">
        <v>21196.4</v>
      </c>
      <c r="F60" s="69" t="s">
        <v>90</v>
      </c>
      <c r="G60" s="35" t="s">
        <v>91</v>
      </c>
      <c r="H60" s="36">
        <v>15</v>
      </c>
      <c r="I60" s="17">
        <v>1370.70053333333</v>
      </c>
      <c r="J60" s="17">
        <f>I60+'2021年固定资产折旧表'!J60</f>
        <v>16448.4064</v>
      </c>
      <c r="K60" s="17">
        <f t="shared" si="0"/>
        <v>4747.99360000001</v>
      </c>
      <c r="L60" s="72">
        <v>0.03</v>
      </c>
      <c r="M60" s="17">
        <f t="shared" si="1"/>
        <v>635.892</v>
      </c>
      <c r="N60" s="17" t="s">
        <v>92</v>
      </c>
    </row>
    <row r="61" spans="1:14">
      <c r="A61" s="16" t="s">
        <v>193</v>
      </c>
      <c r="B61" s="35" t="s">
        <v>194</v>
      </c>
      <c r="C61" s="16" t="s">
        <v>7</v>
      </c>
      <c r="D61" s="16" t="s">
        <v>40</v>
      </c>
      <c r="E61" s="17">
        <v>108047.91</v>
      </c>
      <c r="F61" s="69" t="s">
        <v>90</v>
      </c>
      <c r="G61" s="35" t="s">
        <v>91</v>
      </c>
      <c r="H61" s="36">
        <v>15</v>
      </c>
      <c r="I61" s="17">
        <v>6987.09818</v>
      </c>
      <c r="J61" s="17">
        <f>I61+'2021年固定资产折旧表'!J61</f>
        <v>83845.17816</v>
      </c>
      <c r="K61" s="17">
        <f t="shared" si="0"/>
        <v>24202.73184</v>
      </c>
      <c r="L61" s="72">
        <v>0.03</v>
      </c>
      <c r="M61" s="17">
        <f t="shared" si="1"/>
        <v>3241.4373</v>
      </c>
      <c r="N61" s="17" t="s">
        <v>92</v>
      </c>
    </row>
    <row r="62" spans="1:14">
      <c r="A62" s="16" t="s">
        <v>195</v>
      </c>
      <c r="B62" s="35" t="s">
        <v>196</v>
      </c>
      <c r="C62" s="16" t="s">
        <v>2</v>
      </c>
      <c r="D62" s="16" t="s">
        <v>35</v>
      </c>
      <c r="E62" s="17">
        <v>24659.85</v>
      </c>
      <c r="F62" s="69" t="s">
        <v>90</v>
      </c>
      <c r="G62" s="35" t="s">
        <v>91</v>
      </c>
      <c r="H62" s="36">
        <v>10</v>
      </c>
      <c r="I62" s="17">
        <v>2392.00545</v>
      </c>
      <c r="J62" s="17">
        <f>I62+'2021年固定资产折旧表'!J62</f>
        <v>4784.0109</v>
      </c>
      <c r="K62" s="17">
        <f t="shared" si="0"/>
        <v>19875.8391</v>
      </c>
      <c r="L62" s="72">
        <v>0.03</v>
      </c>
      <c r="M62" s="17">
        <f t="shared" si="1"/>
        <v>739.7955</v>
      </c>
      <c r="N62" s="17" t="s">
        <v>92</v>
      </c>
    </row>
    <row r="63" spans="1:14">
      <c r="A63" s="16" t="s">
        <v>197</v>
      </c>
      <c r="B63" s="35" t="s">
        <v>198</v>
      </c>
      <c r="C63" s="16" t="s">
        <v>2</v>
      </c>
      <c r="D63" s="16" t="s">
        <v>35</v>
      </c>
      <c r="E63" s="17">
        <v>59167.51</v>
      </c>
      <c r="F63" s="69" t="s">
        <v>90</v>
      </c>
      <c r="G63" s="35" t="s">
        <v>91</v>
      </c>
      <c r="H63" s="36">
        <v>10</v>
      </c>
      <c r="I63" s="17">
        <v>5739.24847</v>
      </c>
      <c r="J63" s="17">
        <f>I63+'2021年固定资产折旧表'!J63</f>
        <v>11478.49694</v>
      </c>
      <c r="K63" s="17">
        <f t="shared" si="0"/>
        <v>47689.01306</v>
      </c>
      <c r="L63" s="72">
        <v>0.03</v>
      </c>
      <c r="M63" s="17">
        <f t="shared" si="1"/>
        <v>1775.0253</v>
      </c>
      <c r="N63" s="17" t="s">
        <v>92</v>
      </c>
    </row>
    <row r="64" spans="1:14">
      <c r="A64" s="16" t="s">
        <v>199</v>
      </c>
      <c r="B64" s="35" t="s">
        <v>200</v>
      </c>
      <c r="C64" s="16" t="s">
        <v>2</v>
      </c>
      <c r="D64" s="16" t="s">
        <v>67</v>
      </c>
      <c r="E64" s="17">
        <v>2875.74</v>
      </c>
      <c r="F64" s="69" t="s">
        <v>90</v>
      </c>
      <c r="G64" s="35" t="s">
        <v>91</v>
      </c>
      <c r="H64" s="36">
        <v>10</v>
      </c>
      <c r="I64" s="17">
        <v>278.94678</v>
      </c>
      <c r="J64" s="17">
        <f>I64+'2021年固定资产折旧表'!J64</f>
        <v>557.89356</v>
      </c>
      <c r="K64" s="17">
        <f t="shared" si="0"/>
        <v>2317.84644</v>
      </c>
      <c r="L64" s="72">
        <v>0.03</v>
      </c>
      <c r="M64" s="17">
        <f t="shared" si="1"/>
        <v>86.2722</v>
      </c>
      <c r="N64" s="17" t="s">
        <v>92</v>
      </c>
    </row>
    <row r="65" spans="1:14">
      <c r="A65" s="16" t="s">
        <v>201</v>
      </c>
      <c r="B65" s="35" t="s">
        <v>202</v>
      </c>
      <c r="C65" s="16" t="s">
        <v>2</v>
      </c>
      <c r="D65" s="16" t="s">
        <v>13</v>
      </c>
      <c r="E65" s="17">
        <v>14618.8</v>
      </c>
      <c r="F65" s="69" t="s">
        <v>90</v>
      </c>
      <c r="G65" s="35" t="s">
        <v>91</v>
      </c>
      <c r="H65" s="36">
        <v>10</v>
      </c>
      <c r="I65" s="17">
        <v>1418.0236</v>
      </c>
      <c r="J65" s="17">
        <f>I65+'2021年固定资产折旧表'!J65</f>
        <v>2836.0472</v>
      </c>
      <c r="K65" s="17">
        <f t="shared" si="0"/>
        <v>11782.7528</v>
      </c>
      <c r="L65" s="72">
        <v>0.03</v>
      </c>
      <c r="M65" s="17">
        <f t="shared" si="1"/>
        <v>438.564</v>
      </c>
      <c r="N65" s="17" t="s">
        <v>92</v>
      </c>
    </row>
    <row r="66" spans="1:14">
      <c r="A66" s="16" t="s">
        <v>203</v>
      </c>
      <c r="B66" s="35" t="s">
        <v>204</v>
      </c>
      <c r="C66" s="16" t="s">
        <v>2</v>
      </c>
      <c r="D66" s="16" t="s">
        <v>49</v>
      </c>
      <c r="E66" s="17">
        <v>82975.2</v>
      </c>
      <c r="F66" s="69" t="s">
        <v>90</v>
      </c>
      <c r="G66" s="35" t="s">
        <v>91</v>
      </c>
      <c r="H66" s="36">
        <v>10</v>
      </c>
      <c r="I66" s="17">
        <v>8048.5944</v>
      </c>
      <c r="J66" s="17">
        <f>I66+'2021年固定资产折旧表'!J66</f>
        <v>16097.1888</v>
      </c>
      <c r="K66" s="17">
        <f t="shared" si="0"/>
        <v>66878.0112</v>
      </c>
      <c r="L66" s="72">
        <v>0.03</v>
      </c>
      <c r="M66" s="17">
        <f t="shared" si="1"/>
        <v>2489.256</v>
      </c>
      <c r="N66" s="17" t="s">
        <v>92</v>
      </c>
    </row>
    <row r="67" spans="1:14">
      <c r="A67" s="16" t="s">
        <v>205</v>
      </c>
      <c r="B67" s="35" t="s">
        <v>206</v>
      </c>
      <c r="C67" s="16" t="s">
        <v>2</v>
      </c>
      <c r="D67" s="16" t="s">
        <v>13</v>
      </c>
      <c r="E67" s="17">
        <v>62319.67</v>
      </c>
      <c r="F67" s="69" t="s">
        <v>90</v>
      </c>
      <c r="G67" s="35" t="s">
        <v>91</v>
      </c>
      <c r="H67" s="36">
        <v>10</v>
      </c>
      <c r="I67" s="17">
        <v>6045.00799</v>
      </c>
      <c r="J67" s="17">
        <f>I67+'2021年固定资产折旧表'!J67</f>
        <v>12090.01598</v>
      </c>
      <c r="K67" s="17">
        <f t="shared" si="0"/>
        <v>50229.65402</v>
      </c>
      <c r="L67" s="72">
        <v>0.03</v>
      </c>
      <c r="M67" s="17">
        <f t="shared" si="1"/>
        <v>1869.5901</v>
      </c>
      <c r="N67" s="17" t="s">
        <v>92</v>
      </c>
    </row>
    <row r="68" spans="1:14">
      <c r="A68" s="16" t="s">
        <v>207</v>
      </c>
      <c r="B68" s="35" t="s">
        <v>208</v>
      </c>
      <c r="C68" s="16" t="s">
        <v>7</v>
      </c>
      <c r="D68" s="16" t="s">
        <v>40</v>
      </c>
      <c r="E68" s="17">
        <v>934.8</v>
      </c>
      <c r="F68" s="69" t="s">
        <v>90</v>
      </c>
      <c r="G68" s="35" t="s">
        <v>91</v>
      </c>
      <c r="H68" s="36">
        <v>15</v>
      </c>
      <c r="I68" s="17">
        <v>60.4504</v>
      </c>
      <c r="J68" s="17">
        <f>I68+'2021年固定资产折旧表'!J68</f>
        <v>725.4048</v>
      </c>
      <c r="K68" s="17">
        <f t="shared" ref="K68:K131" si="2">E68-J68</f>
        <v>209.3952</v>
      </c>
      <c r="L68" s="72">
        <v>0.03</v>
      </c>
      <c r="M68" s="17">
        <f t="shared" ref="M68:M131" si="3">E68*L68</f>
        <v>28.044</v>
      </c>
      <c r="N68" s="17" t="s">
        <v>92</v>
      </c>
    </row>
    <row r="69" spans="1:14">
      <c r="A69" s="16" t="s">
        <v>209</v>
      </c>
      <c r="B69" s="35" t="s">
        <v>210</v>
      </c>
      <c r="C69" s="16" t="s">
        <v>7</v>
      </c>
      <c r="D69" s="16" t="s">
        <v>40</v>
      </c>
      <c r="E69" s="17">
        <v>311.6</v>
      </c>
      <c r="F69" s="69" t="s">
        <v>90</v>
      </c>
      <c r="G69" s="35" t="s">
        <v>91</v>
      </c>
      <c r="H69" s="36">
        <v>15</v>
      </c>
      <c r="I69" s="17">
        <v>20.1501333333333</v>
      </c>
      <c r="J69" s="17">
        <f>I69+'2021年固定资产折旧表'!J69</f>
        <v>241.8016</v>
      </c>
      <c r="K69" s="17">
        <f t="shared" si="2"/>
        <v>69.7984</v>
      </c>
      <c r="L69" s="72">
        <v>0.03</v>
      </c>
      <c r="M69" s="17">
        <f t="shared" si="3"/>
        <v>9.348</v>
      </c>
      <c r="N69" s="17" t="s">
        <v>92</v>
      </c>
    </row>
    <row r="70" spans="1:14">
      <c r="A70" s="16" t="s">
        <v>211</v>
      </c>
      <c r="B70" s="35" t="s">
        <v>212</v>
      </c>
      <c r="C70" s="16" t="s">
        <v>7</v>
      </c>
      <c r="D70" s="16" t="s">
        <v>18</v>
      </c>
      <c r="E70" s="17">
        <v>123.93</v>
      </c>
      <c r="F70" s="69" t="s">
        <v>90</v>
      </c>
      <c r="G70" s="35" t="s">
        <v>91</v>
      </c>
      <c r="H70" s="36">
        <v>15</v>
      </c>
      <c r="I70" s="17">
        <v>8.01414</v>
      </c>
      <c r="J70" s="17">
        <f>I70+'2021年固定资产折旧表'!J70</f>
        <v>96.16968</v>
      </c>
      <c r="K70" s="17">
        <f t="shared" si="2"/>
        <v>27.76032</v>
      </c>
      <c r="L70" s="72">
        <v>0.03</v>
      </c>
      <c r="M70" s="17">
        <f t="shared" si="3"/>
        <v>3.7179</v>
      </c>
      <c r="N70" s="17" t="s">
        <v>92</v>
      </c>
    </row>
    <row r="71" spans="1:14">
      <c r="A71" s="16" t="s">
        <v>213</v>
      </c>
      <c r="B71" s="35" t="s">
        <v>214</v>
      </c>
      <c r="C71" s="16" t="s">
        <v>7</v>
      </c>
      <c r="D71" s="16" t="s">
        <v>40</v>
      </c>
      <c r="E71" s="17">
        <v>45.31</v>
      </c>
      <c r="F71" s="69" t="s">
        <v>90</v>
      </c>
      <c r="G71" s="35" t="s">
        <v>91</v>
      </c>
      <c r="H71" s="36">
        <v>15</v>
      </c>
      <c r="I71" s="17">
        <v>2.93004666666667</v>
      </c>
      <c r="J71" s="17">
        <f>I71+'2021年固定资产折旧表'!J71</f>
        <v>35.16056</v>
      </c>
      <c r="K71" s="17">
        <f t="shared" si="2"/>
        <v>10.14944</v>
      </c>
      <c r="L71" s="72">
        <v>0.03</v>
      </c>
      <c r="M71" s="17">
        <f t="shared" si="3"/>
        <v>1.3593</v>
      </c>
      <c r="N71" s="17" t="s">
        <v>92</v>
      </c>
    </row>
    <row r="72" spans="1:14">
      <c r="A72" s="16" t="s">
        <v>215</v>
      </c>
      <c r="B72" s="35" t="s">
        <v>216</v>
      </c>
      <c r="C72" s="16" t="s">
        <v>7</v>
      </c>
      <c r="D72" s="16" t="s">
        <v>40</v>
      </c>
      <c r="E72" s="17">
        <v>103</v>
      </c>
      <c r="F72" s="69" t="s">
        <v>90</v>
      </c>
      <c r="G72" s="35" t="s">
        <v>91</v>
      </c>
      <c r="H72" s="36">
        <v>15</v>
      </c>
      <c r="I72" s="17">
        <v>6.66066666666667</v>
      </c>
      <c r="J72" s="17">
        <f>I72+'2021年固定资产折旧表'!J72</f>
        <v>79.928</v>
      </c>
      <c r="K72" s="17">
        <f t="shared" si="2"/>
        <v>23.072</v>
      </c>
      <c r="L72" s="72">
        <v>0.03</v>
      </c>
      <c r="M72" s="17">
        <f t="shared" si="3"/>
        <v>3.09</v>
      </c>
      <c r="N72" s="17" t="s">
        <v>92</v>
      </c>
    </row>
    <row r="73" spans="1:14">
      <c r="A73" s="16" t="s">
        <v>217</v>
      </c>
      <c r="B73" s="35" t="s">
        <v>218</v>
      </c>
      <c r="C73" s="16" t="s">
        <v>7</v>
      </c>
      <c r="D73" s="16" t="s">
        <v>40</v>
      </c>
      <c r="E73" s="17">
        <v>52.71</v>
      </c>
      <c r="F73" s="69" t="s">
        <v>90</v>
      </c>
      <c r="G73" s="35" t="s">
        <v>91</v>
      </c>
      <c r="H73" s="36">
        <v>15</v>
      </c>
      <c r="I73" s="17">
        <v>3.40858</v>
      </c>
      <c r="J73" s="17">
        <f>I73+'2021年固定资产折旧表'!J73</f>
        <v>40.90296</v>
      </c>
      <c r="K73" s="17">
        <f t="shared" si="2"/>
        <v>11.80704</v>
      </c>
      <c r="L73" s="72">
        <v>0.03</v>
      </c>
      <c r="M73" s="17">
        <f t="shared" si="3"/>
        <v>1.5813</v>
      </c>
      <c r="N73" s="17" t="s">
        <v>92</v>
      </c>
    </row>
    <row r="74" spans="1:14">
      <c r="A74" s="16" t="s">
        <v>219</v>
      </c>
      <c r="B74" s="35" t="s">
        <v>220</v>
      </c>
      <c r="C74" s="16" t="s">
        <v>7</v>
      </c>
      <c r="D74" s="16" t="s">
        <v>18</v>
      </c>
      <c r="E74" s="17">
        <v>187.22</v>
      </c>
      <c r="F74" s="69" t="s">
        <v>90</v>
      </c>
      <c r="G74" s="35" t="s">
        <v>91</v>
      </c>
      <c r="H74" s="36">
        <v>15</v>
      </c>
      <c r="I74" s="17">
        <v>12.1068933333333</v>
      </c>
      <c r="J74" s="17">
        <f>I74+'2021年固定资产折旧表'!J74</f>
        <v>145.28272</v>
      </c>
      <c r="K74" s="17">
        <f t="shared" si="2"/>
        <v>41.93728</v>
      </c>
      <c r="L74" s="72">
        <v>0.03</v>
      </c>
      <c r="M74" s="17">
        <f t="shared" si="3"/>
        <v>5.6166</v>
      </c>
      <c r="N74" s="17" t="s">
        <v>92</v>
      </c>
    </row>
    <row r="75" spans="1:14">
      <c r="A75" s="16" t="s">
        <v>221</v>
      </c>
      <c r="B75" s="35" t="s">
        <v>222</v>
      </c>
      <c r="C75" s="16" t="s">
        <v>7</v>
      </c>
      <c r="D75" s="16" t="s">
        <v>18</v>
      </c>
      <c r="E75" s="17">
        <v>87.55</v>
      </c>
      <c r="F75" s="69" t="s">
        <v>90</v>
      </c>
      <c r="G75" s="35" t="s">
        <v>91</v>
      </c>
      <c r="H75" s="36">
        <v>15</v>
      </c>
      <c r="I75" s="17">
        <v>5.66156666666667</v>
      </c>
      <c r="J75" s="17">
        <f>I75+'2021年固定资产折旧表'!J75</f>
        <v>67.9388</v>
      </c>
      <c r="K75" s="17">
        <f t="shared" si="2"/>
        <v>19.6112</v>
      </c>
      <c r="L75" s="72">
        <v>0.03</v>
      </c>
      <c r="M75" s="17">
        <f t="shared" si="3"/>
        <v>2.6265</v>
      </c>
      <c r="N75" s="17" t="s">
        <v>92</v>
      </c>
    </row>
    <row r="76" spans="1:14">
      <c r="A76" s="16" t="s">
        <v>223</v>
      </c>
      <c r="B76" s="35" t="s">
        <v>224</v>
      </c>
      <c r="C76" s="16" t="s">
        <v>7</v>
      </c>
      <c r="D76" s="16" t="s">
        <v>18</v>
      </c>
      <c r="E76" s="17">
        <v>300.96</v>
      </c>
      <c r="F76" s="69" t="s">
        <v>90</v>
      </c>
      <c r="G76" s="35" t="s">
        <v>91</v>
      </c>
      <c r="H76" s="36">
        <v>15</v>
      </c>
      <c r="I76" s="17">
        <v>19.46208</v>
      </c>
      <c r="J76" s="17">
        <f>I76+'2021年固定资产折旧表'!J76</f>
        <v>233.54496</v>
      </c>
      <c r="K76" s="17">
        <f t="shared" si="2"/>
        <v>67.4150399999999</v>
      </c>
      <c r="L76" s="72">
        <v>0.03</v>
      </c>
      <c r="M76" s="17">
        <f t="shared" si="3"/>
        <v>9.0288</v>
      </c>
      <c r="N76" s="17" t="s">
        <v>92</v>
      </c>
    </row>
    <row r="77" spans="1:14">
      <c r="A77" s="16" t="s">
        <v>225</v>
      </c>
      <c r="B77" s="35" t="s">
        <v>226</v>
      </c>
      <c r="C77" s="16" t="s">
        <v>7</v>
      </c>
      <c r="D77" s="16" t="s">
        <v>18</v>
      </c>
      <c r="E77" s="17">
        <v>123.59</v>
      </c>
      <c r="F77" s="69" t="s">
        <v>90</v>
      </c>
      <c r="G77" s="35" t="s">
        <v>91</v>
      </c>
      <c r="H77" s="36">
        <v>15</v>
      </c>
      <c r="I77" s="17">
        <v>7.99215333333333</v>
      </c>
      <c r="J77" s="17">
        <f>I77+'2021年固定资产折旧表'!J77</f>
        <v>95.90584</v>
      </c>
      <c r="K77" s="17">
        <f t="shared" si="2"/>
        <v>27.68416</v>
      </c>
      <c r="L77" s="72">
        <v>0.03</v>
      </c>
      <c r="M77" s="17">
        <f t="shared" si="3"/>
        <v>3.7077</v>
      </c>
      <c r="N77" s="17" t="s">
        <v>92</v>
      </c>
    </row>
    <row r="78" spans="1:14">
      <c r="A78" s="16" t="s">
        <v>227</v>
      </c>
      <c r="B78" s="35" t="s">
        <v>228</v>
      </c>
      <c r="C78" s="16" t="s">
        <v>7</v>
      </c>
      <c r="D78" s="16" t="s">
        <v>18</v>
      </c>
      <c r="E78" s="17">
        <v>287.76</v>
      </c>
      <c r="F78" s="69" t="s">
        <v>90</v>
      </c>
      <c r="G78" s="35" t="s">
        <v>91</v>
      </c>
      <c r="H78" s="36">
        <v>15</v>
      </c>
      <c r="I78" s="17">
        <v>18.60848</v>
      </c>
      <c r="J78" s="17">
        <f>I78+'2021年固定资产折旧表'!J78</f>
        <v>223.30176</v>
      </c>
      <c r="K78" s="17">
        <f t="shared" si="2"/>
        <v>64.4582400000001</v>
      </c>
      <c r="L78" s="72">
        <v>0.03</v>
      </c>
      <c r="M78" s="17">
        <f t="shared" si="3"/>
        <v>8.6328</v>
      </c>
      <c r="N78" s="17" t="s">
        <v>92</v>
      </c>
    </row>
    <row r="79" spans="1:14">
      <c r="A79" s="16" t="s">
        <v>229</v>
      </c>
      <c r="B79" s="35" t="s">
        <v>230</v>
      </c>
      <c r="C79" s="16" t="s">
        <v>7</v>
      </c>
      <c r="D79" s="16" t="s">
        <v>18</v>
      </c>
      <c r="E79" s="17">
        <v>1041.95</v>
      </c>
      <c r="F79" s="69" t="s">
        <v>90</v>
      </c>
      <c r="G79" s="35" t="s">
        <v>91</v>
      </c>
      <c r="H79" s="36">
        <v>15</v>
      </c>
      <c r="I79" s="17">
        <v>67.3794333333333</v>
      </c>
      <c r="J79" s="17">
        <f>I79+'2021年固定资产折旧表'!J79</f>
        <v>808.5532</v>
      </c>
      <c r="K79" s="17">
        <f t="shared" si="2"/>
        <v>233.3968</v>
      </c>
      <c r="L79" s="72">
        <v>0.03</v>
      </c>
      <c r="M79" s="17">
        <f t="shared" si="3"/>
        <v>31.2585</v>
      </c>
      <c r="N79" s="17" t="s">
        <v>92</v>
      </c>
    </row>
    <row r="80" spans="1:14">
      <c r="A80" s="16" t="s">
        <v>231</v>
      </c>
      <c r="B80" s="35" t="s">
        <v>232</v>
      </c>
      <c r="C80" s="16" t="s">
        <v>7</v>
      </c>
      <c r="D80" s="16" t="s">
        <v>18</v>
      </c>
      <c r="E80" s="17">
        <v>357.5</v>
      </c>
      <c r="F80" s="69" t="s">
        <v>90</v>
      </c>
      <c r="G80" s="35" t="s">
        <v>91</v>
      </c>
      <c r="H80" s="36">
        <v>15</v>
      </c>
      <c r="I80" s="17">
        <v>23.1183333333333</v>
      </c>
      <c r="J80" s="17">
        <f>I80+'2021年固定资产折旧表'!J80</f>
        <v>277.42</v>
      </c>
      <c r="K80" s="17">
        <f t="shared" si="2"/>
        <v>80.08</v>
      </c>
      <c r="L80" s="72">
        <v>0.03</v>
      </c>
      <c r="M80" s="17">
        <f t="shared" si="3"/>
        <v>10.725</v>
      </c>
      <c r="N80" s="17" t="s">
        <v>92</v>
      </c>
    </row>
    <row r="81" spans="1:14">
      <c r="A81" s="16" t="s">
        <v>233</v>
      </c>
      <c r="B81" s="35" t="s">
        <v>234</v>
      </c>
      <c r="C81" s="16" t="s">
        <v>7</v>
      </c>
      <c r="D81" s="16" t="s">
        <v>18</v>
      </c>
      <c r="E81" s="17">
        <v>597.66</v>
      </c>
      <c r="F81" s="69" t="s">
        <v>90</v>
      </c>
      <c r="G81" s="35" t="s">
        <v>91</v>
      </c>
      <c r="H81" s="36">
        <v>15</v>
      </c>
      <c r="I81" s="17">
        <v>38.64868</v>
      </c>
      <c r="J81" s="17">
        <f>I81+'2021年固定资产折旧表'!J81</f>
        <v>463.78416</v>
      </c>
      <c r="K81" s="17">
        <f t="shared" si="2"/>
        <v>133.87584</v>
      </c>
      <c r="L81" s="72">
        <v>0.03</v>
      </c>
      <c r="M81" s="17">
        <f t="shared" si="3"/>
        <v>17.9298</v>
      </c>
      <c r="N81" s="17" t="s">
        <v>92</v>
      </c>
    </row>
    <row r="82" spans="1:14">
      <c r="A82" s="16" t="s">
        <v>235</v>
      </c>
      <c r="B82" s="35" t="s">
        <v>236</v>
      </c>
      <c r="C82" s="16" t="s">
        <v>7</v>
      </c>
      <c r="D82" s="16" t="s">
        <v>18</v>
      </c>
      <c r="E82" s="17">
        <v>122.96</v>
      </c>
      <c r="F82" s="69" t="s">
        <v>90</v>
      </c>
      <c r="G82" s="35" t="s">
        <v>91</v>
      </c>
      <c r="H82" s="36">
        <v>15</v>
      </c>
      <c r="I82" s="17">
        <v>7.95141333333333</v>
      </c>
      <c r="J82" s="17">
        <f>I82+'2021年固定资产折旧表'!J82</f>
        <v>95.41696</v>
      </c>
      <c r="K82" s="17">
        <f t="shared" si="2"/>
        <v>27.54304</v>
      </c>
      <c r="L82" s="72">
        <v>0.03</v>
      </c>
      <c r="M82" s="17">
        <f t="shared" si="3"/>
        <v>3.6888</v>
      </c>
      <c r="N82" s="17" t="s">
        <v>92</v>
      </c>
    </row>
    <row r="83" spans="1:14">
      <c r="A83" s="16" t="s">
        <v>237</v>
      </c>
      <c r="B83" s="35" t="s">
        <v>238</v>
      </c>
      <c r="C83" s="16" t="s">
        <v>7</v>
      </c>
      <c r="D83" s="16" t="s">
        <v>18</v>
      </c>
      <c r="E83" s="17">
        <v>32.8</v>
      </c>
      <c r="F83" s="69" t="s">
        <v>90</v>
      </c>
      <c r="G83" s="35" t="s">
        <v>91</v>
      </c>
      <c r="H83" s="36">
        <v>15</v>
      </c>
      <c r="I83" s="17">
        <v>2.12106666666667</v>
      </c>
      <c r="J83" s="17">
        <f>I83+'2021年固定资产折旧表'!J83</f>
        <v>25.4528</v>
      </c>
      <c r="K83" s="17">
        <f t="shared" si="2"/>
        <v>7.3472</v>
      </c>
      <c r="L83" s="72">
        <v>0.03</v>
      </c>
      <c r="M83" s="17">
        <f t="shared" si="3"/>
        <v>0.984</v>
      </c>
      <c r="N83" s="17" t="s">
        <v>92</v>
      </c>
    </row>
    <row r="84" spans="1:14">
      <c r="A84" s="16" t="s">
        <v>239</v>
      </c>
      <c r="B84" s="35" t="s">
        <v>240</v>
      </c>
      <c r="C84" s="16" t="s">
        <v>7</v>
      </c>
      <c r="D84" s="16" t="s">
        <v>18</v>
      </c>
      <c r="E84" s="17">
        <v>1572.87</v>
      </c>
      <c r="F84" s="69" t="s">
        <v>90</v>
      </c>
      <c r="G84" s="35" t="s">
        <v>91</v>
      </c>
      <c r="H84" s="36">
        <v>15</v>
      </c>
      <c r="I84" s="17">
        <v>101.71226</v>
      </c>
      <c r="J84" s="17">
        <f>I84+'2021年固定资产折旧表'!J84</f>
        <v>1220.54712</v>
      </c>
      <c r="K84" s="17">
        <f t="shared" si="2"/>
        <v>352.32288</v>
      </c>
      <c r="L84" s="72">
        <v>0.03</v>
      </c>
      <c r="M84" s="17">
        <f t="shared" si="3"/>
        <v>47.1861</v>
      </c>
      <c r="N84" s="17" t="s">
        <v>92</v>
      </c>
    </row>
    <row r="85" spans="1:14">
      <c r="A85" s="16" t="s">
        <v>241</v>
      </c>
      <c r="B85" s="35" t="s">
        <v>242</v>
      </c>
      <c r="C85" s="16" t="s">
        <v>7</v>
      </c>
      <c r="D85" s="16" t="s">
        <v>18</v>
      </c>
      <c r="E85" s="17">
        <v>873</v>
      </c>
      <c r="F85" s="69" t="s">
        <v>90</v>
      </c>
      <c r="G85" s="35" t="s">
        <v>91</v>
      </c>
      <c r="H85" s="36">
        <v>15</v>
      </c>
      <c r="I85" s="17">
        <v>56.454</v>
      </c>
      <c r="J85" s="17">
        <f>I85+'2021年固定资产折旧表'!J85</f>
        <v>677.448</v>
      </c>
      <c r="K85" s="17">
        <f t="shared" si="2"/>
        <v>195.552</v>
      </c>
      <c r="L85" s="72">
        <v>0.03</v>
      </c>
      <c r="M85" s="17">
        <f t="shared" si="3"/>
        <v>26.19</v>
      </c>
      <c r="N85" s="17" t="s">
        <v>92</v>
      </c>
    </row>
    <row r="86" spans="1:14">
      <c r="A86" s="16" t="s">
        <v>243</v>
      </c>
      <c r="B86" s="35" t="s">
        <v>244</v>
      </c>
      <c r="C86" s="16" t="s">
        <v>7</v>
      </c>
      <c r="D86" s="16" t="s">
        <v>18</v>
      </c>
      <c r="E86" s="17">
        <v>436.5</v>
      </c>
      <c r="F86" s="69" t="s">
        <v>90</v>
      </c>
      <c r="G86" s="35" t="s">
        <v>91</v>
      </c>
      <c r="H86" s="36">
        <v>15</v>
      </c>
      <c r="I86" s="17">
        <v>28.227</v>
      </c>
      <c r="J86" s="17">
        <f>I86+'2021年固定资产折旧表'!J86</f>
        <v>338.724</v>
      </c>
      <c r="K86" s="17">
        <f t="shared" si="2"/>
        <v>97.7760000000001</v>
      </c>
      <c r="L86" s="72">
        <v>0.03</v>
      </c>
      <c r="M86" s="17">
        <f t="shared" si="3"/>
        <v>13.095</v>
      </c>
      <c r="N86" s="17" t="s">
        <v>92</v>
      </c>
    </row>
    <row r="87" spans="1:14">
      <c r="A87" s="16" t="s">
        <v>245</v>
      </c>
      <c r="B87" s="35" t="s">
        <v>246</v>
      </c>
      <c r="C87" s="16" t="s">
        <v>7</v>
      </c>
      <c r="D87" s="16" t="s">
        <v>18</v>
      </c>
      <c r="E87" s="17">
        <v>662.64</v>
      </c>
      <c r="F87" s="69" t="s">
        <v>90</v>
      </c>
      <c r="G87" s="35" t="s">
        <v>91</v>
      </c>
      <c r="H87" s="36">
        <v>15</v>
      </c>
      <c r="I87" s="17">
        <v>42.85072</v>
      </c>
      <c r="J87" s="17">
        <f>I87+'2021年固定资产折旧表'!J87</f>
        <v>514.20864</v>
      </c>
      <c r="K87" s="17">
        <f t="shared" si="2"/>
        <v>148.43136</v>
      </c>
      <c r="L87" s="72">
        <v>0.03</v>
      </c>
      <c r="M87" s="17">
        <f t="shared" si="3"/>
        <v>19.8792</v>
      </c>
      <c r="N87" s="17" t="s">
        <v>92</v>
      </c>
    </row>
    <row r="88" spans="1:14">
      <c r="A88" s="16" t="s">
        <v>247</v>
      </c>
      <c r="B88" s="35" t="s">
        <v>248</v>
      </c>
      <c r="C88" s="16" t="s">
        <v>7</v>
      </c>
      <c r="D88" s="16" t="s">
        <v>18</v>
      </c>
      <c r="E88" s="17">
        <v>214.01</v>
      </c>
      <c r="F88" s="69" t="s">
        <v>90</v>
      </c>
      <c r="G88" s="35" t="s">
        <v>91</v>
      </c>
      <c r="H88" s="36">
        <v>15</v>
      </c>
      <c r="I88" s="17">
        <v>13.8393133333333</v>
      </c>
      <c r="J88" s="17">
        <f>I88+'2021年固定资产折旧表'!J88</f>
        <v>166.07176</v>
      </c>
      <c r="K88" s="17">
        <f t="shared" si="2"/>
        <v>47.93824</v>
      </c>
      <c r="L88" s="72">
        <v>0.03</v>
      </c>
      <c r="M88" s="17">
        <f t="shared" si="3"/>
        <v>6.4203</v>
      </c>
      <c r="N88" s="17" t="s">
        <v>92</v>
      </c>
    </row>
    <row r="89" spans="1:14">
      <c r="A89" s="16" t="s">
        <v>249</v>
      </c>
      <c r="B89" s="35" t="s">
        <v>250</v>
      </c>
      <c r="C89" s="16" t="s">
        <v>7</v>
      </c>
      <c r="D89" s="16" t="s">
        <v>40</v>
      </c>
      <c r="E89" s="17">
        <v>170.72</v>
      </c>
      <c r="F89" s="69" t="s">
        <v>90</v>
      </c>
      <c r="G89" s="35" t="s">
        <v>91</v>
      </c>
      <c r="H89" s="36">
        <v>15</v>
      </c>
      <c r="I89" s="17">
        <v>11.0398933333333</v>
      </c>
      <c r="J89" s="17">
        <f>I89+'2021年固定资产折旧表'!J89</f>
        <v>132.47872</v>
      </c>
      <c r="K89" s="17">
        <f t="shared" si="2"/>
        <v>38.24128</v>
      </c>
      <c r="L89" s="72">
        <v>0.03</v>
      </c>
      <c r="M89" s="17">
        <f t="shared" si="3"/>
        <v>5.1216</v>
      </c>
      <c r="N89" s="17" t="s">
        <v>92</v>
      </c>
    </row>
    <row r="90" spans="1:14">
      <c r="A90" s="16" t="s">
        <v>251</v>
      </c>
      <c r="B90" s="35" t="s">
        <v>252</v>
      </c>
      <c r="C90" s="16" t="s">
        <v>7</v>
      </c>
      <c r="D90" s="16" t="s">
        <v>40</v>
      </c>
      <c r="E90" s="17">
        <v>320.72</v>
      </c>
      <c r="F90" s="69" t="s">
        <v>90</v>
      </c>
      <c r="G90" s="35" t="s">
        <v>91</v>
      </c>
      <c r="H90" s="36">
        <v>15</v>
      </c>
      <c r="I90" s="17">
        <v>20.7398933333333</v>
      </c>
      <c r="J90" s="17">
        <f>I90+'2021年固定资产折旧表'!J90</f>
        <v>248.87872</v>
      </c>
      <c r="K90" s="17">
        <f t="shared" si="2"/>
        <v>71.84128</v>
      </c>
      <c r="L90" s="72">
        <v>0.03</v>
      </c>
      <c r="M90" s="17">
        <f t="shared" si="3"/>
        <v>9.6216</v>
      </c>
      <c r="N90" s="17" t="s">
        <v>92</v>
      </c>
    </row>
    <row r="91" spans="1:14">
      <c r="A91" s="16" t="s">
        <v>253</v>
      </c>
      <c r="B91" s="35" t="s">
        <v>254</v>
      </c>
      <c r="C91" s="16" t="s">
        <v>7</v>
      </c>
      <c r="D91" s="16" t="s">
        <v>40</v>
      </c>
      <c r="E91" s="17">
        <v>209.26</v>
      </c>
      <c r="F91" s="69" t="s">
        <v>90</v>
      </c>
      <c r="G91" s="35" t="s">
        <v>91</v>
      </c>
      <c r="H91" s="36">
        <v>15</v>
      </c>
      <c r="I91" s="17">
        <v>13.5321466666667</v>
      </c>
      <c r="J91" s="17">
        <f>I91+'2021年固定资产折旧表'!J91</f>
        <v>162.38576</v>
      </c>
      <c r="K91" s="17">
        <f t="shared" si="2"/>
        <v>46.87424</v>
      </c>
      <c r="L91" s="72">
        <v>0.03</v>
      </c>
      <c r="M91" s="17">
        <f t="shared" si="3"/>
        <v>6.2778</v>
      </c>
      <c r="N91" s="17" t="s">
        <v>92</v>
      </c>
    </row>
    <row r="92" spans="1:14">
      <c r="A92" s="16" t="s">
        <v>255</v>
      </c>
      <c r="B92" s="35" t="s">
        <v>256</v>
      </c>
      <c r="C92" s="16" t="s">
        <v>7</v>
      </c>
      <c r="D92" s="16" t="s">
        <v>40</v>
      </c>
      <c r="E92" s="17">
        <v>964.12</v>
      </c>
      <c r="F92" s="69" t="s">
        <v>90</v>
      </c>
      <c r="G92" s="35" t="s">
        <v>91</v>
      </c>
      <c r="H92" s="36">
        <v>15</v>
      </c>
      <c r="I92" s="17">
        <v>62.3464266666667</v>
      </c>
      <c r="J92" s="17">
        <f>I92+'2021年固定资产折旧表'!J92</f>
        <v>748.15712</v>
      </c>
      <c r="K92" s="17">
        <f t="shared" si="2"/>
        <v>215.96288</v>
      </c>
      <c r="L92" s="72">
        <v>0.03</v>
      </c>
      <c r="M92" s="17">
        <f t="shared" si="3"/>
        <v>28.9236</v>
      </c>
      <c r="N92" s="17" t="s">
        <v>92</v>
      </c>
    </row>
    <row r="93" spans="1:14">
      <c r="A93" s="16" t="s">
        <v>257</v>
      </c>
      <c r="B93" s="35" t="s">
        <v>258</v>
      </c>
      <c r="C93" s="16" t="s">
        <v>7</v>
      </c>
      <c r="D93" s="16" t="s">
        <v>18</v>
      </c>
      <c r="E93" s="17">
        <v>68.74</v>
      </c>
      <c r="F93" s="69" t="s">
        <v>90</v>
      </c>
      <c r="G93" s="35" t="s">
        <v>91</v>
      </c>
      <c r="H93" s="36">
        <v>15</v>
      </c>
      <c r="I93" s="17">
        <v>4.44518666666667</v>
      </c>
      <c r="J93" s="17">
        <f>I93+'2021年固定资产折旧表'!J93</f>
        <v>53.34224</v>
      </c>
      <c r="K93" s="17">
        <f t="shared" si="2"/>
        <v>15.39776</v>
      </c>
      <c r="L93" s="72">
        <v>0.03</v>
      </c>
      <c r="M93" s="17">
        <f t="shared" si="3"/>
        <v>2.0622</v>
      </c>
      <c r="N93" s="17" t="s">
        <v>92</v>
      </c>
    </row>
    <row r="94" spans="1:14">
      <c r="A94" s="16" t="s">
        <v>259</v>
      </c>
      <c r="B94" s="35" t="s">
        <v>260</v>
      </c>
      <c r="C94" s="16" t="s">
        <v>7</v>
      </c>
      <c r="D94" s="16" t="s">
        <v>40</v>
      </c>
      <c r="E94" s="17">
        <v>1741.96</v>
      </c>
      <c r="F94" s="69" t="s">
        <v>90</v>
      </c>
      <c r="G94" s="35" t="s">
        <v>91</v>
      </c>
      <c r="H94" s="36">
        <v>15</v>
      </c>
      <c r="I94" s="17">
        <v>112.646746666667</v>
      </c>
      <c r="J94" s="17">
        <f>I94+'2021年固定资产折旧表'!J94</f>
        <v>1351.76096</v>
      </c>
      <c r="K94" s="17">
        <f t="shared" si="2"/>
        <v>390.19904</v>
      </c>
      <c r="L94" s="72">
        <v>0.03</v>
      </c>
      <c r="M94" s="17">
        <f t="shared" si="3"/>
        <v>52.2588</v>
      </c>
      <c r="N94" s="17" t="s">
        <v>92</v>
      </c>
    </row>
    <row r="95" spans="1:14">
      <c r="A95" s="16" t="s">
        <v>261</v>
      </c>
      <c r="B95" s="35" t="s">
        <v>262</v>
      </c>
      <c r="C95" s="16" t="s">
        <v>7</v>
      </c>
      <c r="D95" s="16" t="s">
        <v>18</v>
      </c>
      <c r="E95" s="17">
        <v>562.7</v>
      </c>
      <c r="F95" s="69" t="s">
        <v>90</v>
      </c>
      <c r="G95" s="35" t="s">
        <v>91</v>
      </c>
      <c r="H95" s="36">
        <v>15</v>
      </c>
      <c r="I95" s="17">
        <v>36.3879333333333</v>
      </c>
      <c r="J95" s="17">
        <f>I95+'2021年固定资产折旧表'!J95</f>
        <v>436.6552</v>
      </c>
      <c r="K95" s="17">
        <f t="shared" si="2"/>
        <v>126.0448</v>
      </c>
      <c r="L95" s="72">
        <v>0.03</v>
      </c>
      <c r="M95" s="17">
        <f t="shared" si="3"/>
        <v>16.881</v>
      </c>
      <c r="N95" s="17" t="s">
        <v>92</v>
      </c>
    </row>
    <row r="96" spans="1:14">
      <c r="A96" s="16" t="s">
        <v>263</v>
      </c>
      <c r="B96" s="35" t="s">
        <v>264</v>
      </c>
      <c r="C96" s="16" t="s">
        <v>7</v>
      </c>
      <c r="D96" s="16" t="s">
        <v>40</v>
      </c>
      <c r="E96" s="17">
        <v>10301.33</v>
      </c>
      <c r="F96" s="69" t="s">
        <v>90</v>
      </c>
      <c r="G96" s="35" t="s">
        <v>91</v>
      </c>
      <c r="H96" s="36">
        <v>15</v>
      </c>
      <c r="I96" s="17">
        <v>666.152673333333</v>
      </c>
      <c r="J96" s="17">
        <f>I96+'2021年固定资产折旧表'!J96</f>
        <v>7993.83208</v>
      </c>
      <c r="K96" s="17">
        <f t="shared" si="2"/>
        <v>2307.49792</v>
      </c>
      <c r="L96" s="72">
        <v>0.03</v>
      </c>
      <c r="M96" s="17">
        <f t="shared" si="3"/>
        <v>309.0399</v>
      </c>
      <c r="N96" s="17" t="s">
        <v>92</v>
      </c>
    </row>
    <row r="97" spans="1:14">
      <c r="A97" s="16" t="s">
        <v>265</v>
      </c>
      <c r="B97" s="35" t="s">
        <v>266</v>
      </c>
      <c r="C97" s="16" t="s">
        <v>7</v>
      </c>
      <c r="D97" s="16" t="s">
        <v>40</v>
      </c>
      <c r="E97" s="17">
        <v>2347.76</v>
      </c>
      <c r="F97" s="69" t="s">
        <v>90</v>
      </c>
      <c r="G97" s="35" t="s">
        <v>91</v>
      </c>
      <c r="H97" s="36">
        <v>15</v>
      </c>
      <c r="I97" s="17">
        <v>151.821813333333</v>
      </c>
      <c r="J97" s="17">
        <f>I97+'2021年固定资产折旧表'!J97</f>
        <v>1821.86176</v>
      </c>
      <c r="K97" s="17">
        <f t="shared" si="2"/>
        <v>525.89824</v>
      </c>
      <c r="L97" s="72">
        <v>0.03</v>
      </c>
      <c r="M97" s="17">
        <f t="shared" si="3"/>
        <v>70.4328</v>
      </c>
      <c r="N97" s="17" t="s">
        <v>92</v>
      </c>
    </row>
    <row r="98" spans="1:14">
      <c r="A98" s="16" t="s">
        <v>267</v>
      </c>
      <c r="B98" s="35" t="s">
        <v>268</v>
      </c>
      <c r="C98" s="16" t="s">
        <v>7</v>
      </c>
      <c r="D98" s="16" t="s">
        <v>40</v>
      </c>
      <c r="E98" s="17">
        <v>595.5</v>
      </c>
      <c r="F98" s="69" t="s">
        <v>90</v>
      </c>
      <c r="G98" s="35" t="s">
        <v>91</v>
      </c>
      <c r="H98" s="36">
        <v>15</v>
      </c>
      <c r="I98" s="17">
        <v>38.509</v>
      </c>
      <c r="J98" s="17">
        <f>I98+'2021年固定资产折旧表'!J98</f>
        <v>462.108</v>
      </c>
      <c r="K98" s="17">
        <f t="shared" si="2"/>
        <v>133.392</v>
      </c>
      <c r="L98" s="72">
        <v>0.03</v>
      </c>
      <c r="M98" s="17">
        <f t="shared" si="3"/>
        <v>17.865</v>
      </c>
      <c r="N98" s="17" t="s">
        <v>92</v>
      </c>
    </row>
    <row r="99" spans="1:14">
      <c r="A99" s="16" t="s">
        <v>269</v>
      </c>
      <c r="B99" s="35" t="s">
        <v>270</v>
      </c>
      <c r="C99" s="16" t="s">
        <v>7</v>
      </c>
      <c r="D99" s="16" t="s">
        <v>40</v>
      </c>
      <c r="E99" s="17">
        <v>1490.58</v>
      </c>
      <c r="F99" s="69" t="s">
        <v>90</v>
      </c>
      <c r="G99" s="35" t="s">
        <v>91</v>
      </c>
      <c r="H99" s="36">
        <v>15</v>
      </c>
      <c r="I99" s="17">
        <v>96.39084</v>
      </c>
      <c r="J99" s="17">
        <f>I99+'2021年固定资产折旧表'!J99</f>
        <v>1156.69008</v>
      </c>
      <c r="K99" s="17">
        <f t="shared" si="2"/>
        <v>333.88992</v>
      </c>
      <c r="L99" s="72">
        <v>0.03</v>
      </c>
      <c r="M99" s="17">
        <f t="shared" si="3"/>
        <v>44.7174</v>
      </c>
      <c r="N99" s="17" t="s">
        <v>92</v>
      </c>
    </row>
    <row r="100" spans="1:14">
      <c r="A100" s="16" t="s">
        <v>271</v>
      </c>
      <c r="B100" s="35" t="s">
        <v>272</v>
      </c>
      <c r="C100" s="16" t="s">
        <v>7</v>
      </c>
      <c r="D100" s="16" t="s">
        <v>40</v>
      </c>
      <c r="E100" s="17">
        <v>6000</v>
      </c>
      <c r="F100" s="69" t="s">
        <v>90</v>
      </c>
      <c r="G100" s="35" t="s">
        <v>91</v>
      </c>
      <c r="H100" s="36">
        <v>15</v>
      </c>
      <c r="I100" s="17">
        <v>388</v>
      </c>
      <c r="J100" s="17">
        <f>I100+'2021年固定资产折旧表'!J100</f>
        <v>4656</v>
      </c>
      <c r="K100" s="17">
        <f t="shared" si="2"/>
        <v>1344</v>
      </c>
      <c r="L100" s="72">
        <v>0.03</v>
      </c>
      <c r="M100" s="17">
        <f t="shared" si="3"/>
        <v>180</v>
      </c>
      <c r="N100" s="17" t="s">
        <v>92</v>
      </c>
    </row>
    <row r="101" spans="1:14">
      <c r="A101" s="16" t="s">
        <v>273</v>
      </c>
      <c r="B101" s="35" t="s">
        <v>264</v>
      </c>
      <c r="C101" s="16" t="s">
        <v>7</v>
      </c>
      <c r="D101" s="16" t="s">
        <v>40</v>
      </c>
      <c r="E101" s="73">
        <v>22010.6</v>
      </c>
      <c r="F101" s="69" t="s">
        <v>90</v>
      </c>
      <c r="G101" s="35" t="s">
        <v>91</v>
      </c>
      <c r="H101" s="36">
        <v>15</v>
      </c>
      <c r="I101" s="17">
        <v>1423.35213333333</v>
      </c>
      <c r="J101" s="17">
        <f>I101+'2021年固定资产折旧表'!J101</f>
        <v>17080.2256</v>
      </c>
      <c r="K101" s="17">
        <f t="shared" si="2"/>
        <v>4930.3744</v>
      </c>
      <c r="L101" s="72">
        <v>0.03</v>
      </c>
      <c r="M101" s="17">
        <f t="shared" si="3"/>
        <v>660.318</v>
      </c>
      <c r="N101" s="17" t="s">
        <v>92</v>
      </c>
    </row>
    <row r="102" spans="1:14">
      <c r="A102" s="16" t="s">
        <v>274</v>
      </c>
      <c r="B102" s="35" t="s">
        <v>266</v>
      </c>
      <c r="C102" s="16" t="s">
        <v>7</v>
      </c>
      <c r="D102" s="16" t="s">
        <v>40</v>
      </c>
      <c r="E102" s="73">
        <v>1374.34</v>
      </c>
      <c r="F102" s="69" t="s">
        <v>90</v>
      </c>
      <c r="G102" s="35" t="s">
        <v>91</v>
      </c>
      <c r="H102" s="36">
        <v>15</v>
      </c>
      <c r="I102" s="17">
        <v>88.8739866666667</v>
      </c>
      <c r="J102" s="17">
        <f>I102+'2021年固定资产折旧表'!J102</f>
        <v>1066.48784</v>
      </c>
      <c r="K102" s="17">
        <f t="shared" si="2"/>
        <v>307.85216</v>
      </c>
      <c r="L102" s="72">
        <v>0.03</v>
      </c>
      <c r="M102" s="17">
        <f t="shared" si="3"/>
        <v>41.2302</v>
      </c>
      <c r="N102" s="17" t="s">
        <v>92</v>
      </c>
    </row>
    <row r="103" spans="1:14">
      <c r="A103" s="16" t="s">
        <v>275</v>
      </c>
      <c r="B103" s="35" t="s">
        <v>268</v>
      </c>
      <c r="C103" s="16" t="s">
        <v>7</v>
      </c>
      <c r="D103" s="16" t="s">
        <v>40</v>
      </c>
      <c r="E103" s="73">
        <v>8000.11</v>
      </c>
      <c r="F103" s="69" t="s">
        <v>90</v>
      </c>
      <c r="G103" s="35" t="s">
        <v>91</v>
      </c>
      <c r="H103" s="36">
        <v>15</v>
      </c>
      <c r="I103" s="17">
        <v>517.340446666667</v>
      </c>
      <c r="J103" s="17">
        <f>I103+'2021年固定资产折旧表'!J103</f>
        <v>6208.08536</v>
      </c>
      <c r="K103" s="17">
        <f t="shared" si="2"/>
        <v>1792.02464</v>
      </c>
      <c r="L103" s="72">
        <v>0.03</v>
      </c>
      <c r="M103" s="17">
        <f t="shared" si="3"/>
        <v>240.0033</v>
      </c>
      <c r="N103" s="17" t="s">
        <v>92</v>
      </c>
    </row>
    <row r="104" spans="1:14">
      <c r="A104" s="16" t="s">
        <v>276</v>
      </c>
      <c r="B104" s="35" t="s">
        <v>277</v>
      </c>
      <c r="C104" s="16" t="s">
        <v>2</v>
      </c>
      <c r="D104" s="16" t="s">
        <v>58</v>
      </c>
      <c r="E104" s="17">
        <v>8474.14</v>
      </c>
      <c r="F104" s="69" t="s">
        <v>90</v>
      </c>
      <c r="G104" s="35" t="s">
        <v>91</v>
      </c>
      <c r="H104" s="36">
        <v>10</v>
      </c>
      <c r="I104" s="17">
        <v>821.99158</v>
      </c>
      <c r="J104" s="17">
        <f>I104+'2021年固定资产折旧表'!J104</f>
        <v>1643.98316</v>
      </c>
      <c r="K104" s="17">
        <f t="shared" si="2"/>
        <v>6830.15684</v>
      </c>
      <c r="L104" s="72">
        <v>0.03</v>
      </c>
      <c r="M104" s="17">
        <f t="shared" si="3"/>
        <v>254.2242</v>
      </c>
      <c r="N104" s="17" t="s">
        <v>92</v>
      </c>
    </row>
    <row r="105" spans="1:14">
      <c r="A105" s="16" t="s">
        <v>278</v>
      </c>
      <c r="B105" s="35" t="s">
        <v>279</v>
      </c>
      <c r="C105" s="16" t="s">
        <v>2</v>
      </c>
      <c r="D105" s="16" t="s">
        <v>58</v>
      </c>
      <c r="E105" s="17">
        <v>84417.24</v>
      </c>
      <c r="F105" s="69" t="s">
        <v>90</v>
      </c>
      <c r="G105" s="35" t="s">
        <v>91</v>
      </c>
      <c r="H105" s="36">
        <v>10</v>
      </c>
      <c r="I105" s="17">
        <v>8188.47228</v>
      </c>
      <c r="J105" s="17">
        <f>I105+'2021年固定资产折旧表'!J105</f>
        <v>16376.94456</v>
      </c>
      <c r="K105" s="17">
        <f t="shared" si="2"/>
        <v>68040.29544</v>
      </c>
      <c r="L105" s="72">
        <v>0.03</v>
      </c>
      <c r="M105" s="17">
        <f t="shared" si="3"/>
        <v>2532.5172</v>
      </c>
      <c r="N105" s="17" t="s">
        <v>92</v>
      </c>
    </row>
    <row r="106" spans="1:14">
      <c r="A106" s="16" t="s">
        <v>280</v>
      </c>
      <c r="B106" s="35" t="s">
        <v>281</v>
      </c>
      <c r="C106" s="16" t="s">
        <v>2</v>
      </c>
      <c r="D106" s="16" t="s">
        <v>58</v>
      </c>
      <c r="E106" s="17">
        <v>42229.05</v>
      </c>
      <c r="F106" s="69" t="s">
        <v>90</v>
      </c>
      <c r="G106" s="35" t="s">
        <v>91</v>
      </c>
      <c r="H106" s="36">
        <v>10</v>
      </c>
      <c r="I106" s="17">
        <v>4096.21785</v>
      </c>
      <c r="J106" s="17">
        <f>I106+'2021年固定资产折旧表'!J106</f>
        <v>8192.4357</v>
      </c>
      <c r="K106" s="17">
        <f t="shared" si="2"/>
        <v>34036.6143</v>
      </c>
      <c r="L106" s="72">
        <v>0.03</v>
      </c>
      <c r="M106" s="17">
        <f t="shared" si="3"/>
        <v>1266.8715</v>
      </c>
      <c r="N106" s="17" t="s">
        <v>92</v>
      </c>
    </row>
    <row r="107" spans="1:14">
      <c r="A107" s="16" t="s">
        <v>282</v>
      </c>
      <c r="B107" s="35" t="s">
        <v>283</v>
      </c>
      <c r="C107" s="16" t="s">
        <v>2</v>
      </c>
      <c r="D107" s="16" t="s">
        <v>58</v>
      </c>
      <c r="E107" s="17">
        <v>293707.04</v>
      </c>
      <c r="F107" s="69" t="s">
        <v>90</v>
      </c>
      <c r="G107" s="35" t="s">
        <v>91</v>
      </c>
      <c r="H107" s="36">
        <v>10</v>
      </c>
      <c r="I107" s="17">
        <v>28489.58288</v>
      </c>
      <c r="J107" s="17">
        <f>I107+'2021年固定资产折旧表'!J107</f>
        <v>56979.16576</v>
      </c>
      <c r="K107" s="17">
        <f t="shared" si="2"/>
        <v>236727.87424</v>
      </c>
      <c r="L107" s="72">
        <v>0.03</v>
      </c>
      <c r="M107" s="17">
        <f t="shared" si="3"/>
        <v>8811.2112</v>
      </c>
      <c r="N107" s="17" t="s">
        <v>92</v>
      </c>
    </row>
    <row r="108" spans="1:14">
      <c r="A108" s="16" t="s">
        <v>284</v>
      </c>
      <c r="B108" s="35" t="s">
        <v>285</v>
      </c>
      <c r="C108" s="16" t="s">
        <v>2</v>
      </c>
      <c r="D108" s="16" t="s">
        <v>58</v>
      </c>
      <c r="E108" s="17">
        <v>30758.22</v>
      </c>
      <c r="F108" s="69" t="s">
        <v>90</v>
      </c>
      <c r="G108" s="35" t="s">
        <v>91</v>
      </c>
      <c r="H108" s="36">
        <v>10</v>
      </c>
      <c r="I108" s="17">
        <v>2983.54734</v>
      </c>
      <c r="J108" s="17">
        <f>I108+'2021年固定资产折旧表'!J108</f>
        <v>5967.09468</v>
      </c>
      <c r="K108" s="17">
        <f t="shared" si="2"/>
        <v>24791.12532</v>
      </c>
      <c r="L108" s="72">
        <v>0.03</v>
      </c>
      <c r="M108" s="17">
        <f t="shared" si="3"/>
        <v>922.7466</v>
      </c>
      <c r="N108" s="17" t="s">
        <v>92</v>
      </c>
    </row>
    <row r="109" spans="1:14">
      <c r="A109" s="16" t="s">
        <v>286</v>
      </c>
      <c r="B109" s="35" t="s">
        <v>287</v>
      </c>
      <c r="C109" s="16" t="s">
        <v>2</v>
      </c>
      <c r="D109" s="16" t="s">
        <v>58</v>
      </c>
      <c r="E109" s="17">
        <v>612.33</v>
      </c>
      <c r="F109" s="69" t="s">
        <v>90</v>
      </c>
      <c r="G109" s="35" t="s">
        <v>91</v>
      </c>
      <c r="H109" s="36">
        <v>10</v>
      </c>
      <c r="I109" s="17">
        <v>59.39601</v>
      </c>
      <c r="J109" s="17">
        <f>I109+'2021年固定资产折旧表'!J109</f>
        <v>118.79202</v>
      </c>
      <c r="K109" s="17">
        <f t="shared" si="2"/>
        <v>493.53798</v>
      </c>
      <c r="L109" s="72">
        <v>0.03</v>
      </c>
      <c r="M109" s="17">
        <f t="shared" si="3"/>
        <v>18.3699</v>
      </c>
      <c r="N109" s="17" t="s">
        <v>92</v>
      </c>
    </row>
    <row r="110" spans="1:14">
      <c r="A110" s="16" t="s">
        <v>288</v>
      </c>
      <c r="B110" s="35" t="s">
        <v>289</v>
      </c>
      <c r="C110" s="16" t="s">
        <v>2</v>
      </c>
      <c r="D110" s="16" t="s">
        <v>58</v>
      </c>
      <c r="E110" s="17">
        <v>219.81</v>
      </c>
      <c r="F110" s="69" t="s">
        <v>90</v>
      </c>
      <c r="G110" s="35" t="s">
        <v>91</v>
      </c>
      <c r="H110" s="36">
        <v>10</v>
      </c>
      <c r="I110" s="17">
        <v>21.32157</v>
      </c>
      <c r="J110" s="17">
        <f>I110+'2021年固定资产折旧表'!J110</f>
        <v>42.64314</v>
      </c>
      <c r="K110" s="17">
        <f t="shared" si="2"/>
        <v>177.16686</v>
      </c>
      <c r="L110" s="72">
        <v>0.03</v>
      </c>
      <c r="M110" s="17">
        <f t="shared" si="3"/>
        <v>6.5943</v>
      </c>
      <c r="N110" s="17" t="s">
        <v>92</v>
      </c>
    </row>
    <row r="111" spans="1:14">
      <c r="A111" s="16" t="s">
        <v>290</v>
      </c>
      <c r="B111" s="35" t="s">
        <v>291</v>
      </c>
      <c r="C111" s="16" t="s">
        <v>2</v>
      </c>
      <c r="D111" s="16" t="s">
        <v>58</v>
      </c>
      <c r="E111" s="17">
        <v>198.78</v>
      </c>
      <c r="F111" s="69" t="s">
        <v>90</v>
      </c>
      <c r="G111" s="35" t="s">
        <v>91</v>
      </c>
      <c r="H111" s="36">
        <v>10</v>
      </c>
      <c r="I111" s="17">
        <v>19.28166</v>
      </c>
      <c r="J111" s="17">
        <f>I111+'2021年固定资产折旧表'!J111</f>
        <v>38.56332</v>
      </c>
      <c r="K111" s="17">
        <f t="shared" si="2"/>
        <v>160.21668</v>
      </c>
      <c r="L111" s="72">
        <v>0.03</v>
      </c>
      <c r="M111" s="17">
        <f t="shared" si="3"/>
        <v>5.9634</v>
      </c>
      <c r="N111" s="17" t="s">
        <v>92</v>
      </c>
    </row>
    <row r="112" spans="1:14">
      <c r="A112" s="16" t="s">
        <v>292</v>
      </c>
      <c r="B112" s="35" t="s">
        <v>293</v>
      </c>
      <c r="C112" s="16" t="s">
        <v>2</v>
      </c>
      <c r="D112" s="16" t="s">
        <v>58</v>
      </c>
      <c r="E112" s="17">
        <v>14811.5</v>
      </c>
      <c r="F112" s="69" t="s">
        <v>90</v>
      </c>
      <c r="G112" s="35" t="s">
        <v>91</v>
      </c>
      <c r="H112" s="36">
        <v>10</v>
      </c>
      <c r="I112" s="17">
        <v>1436.7155</v>
      </c>
      <c r="J112" s="17">
        <f>I112+'2021年固定资产折旧表'!J112</f>
        <v>2873.431</v>
      </c>
      <c r="K112" s="17">
        <f t="shared" si="2"/>
        <v>11938.069</v>
      </c>
      <c r="L112" s="72">
        <v>0.03</v>
      </c>
      <c r="M112" s="17">
        <f t="shared" si="3"/>
        <v>444.345</v>
      </c>
      <c r="N112" s="17" t="s">
        <v>92</v>
      </c>
    </row>
    <row r="113" spans="1:14">
      <c r="A113" s="16" t="s">
        <v>294</v>
      </c>
      <c r="B113" s="35" t="s">
        <v>295</v>
      </c>
      <c r="C113" s="16" t="s">
        <v>2</v>
      </c>
      <c r="D113" s="16" t="s">
        <v>58</v>
      </c>
      <c r="E113" s="17">
        <v>15810.32</v>
      </c>
      <c r="F113" s="69" t="s">
        <v>90</v>
      </c>
      <c r="G113" s="35" t="s">
        <v>91</v>
      </c>
      <c r="H113" s="36">
        <v>10</v>
      </c>
      <c r="I113" s="17">
        <v>1533.60104</v>
      </c>
      <c r="J113" s="17">
        <f>I113+'2021年固定资产折旧表'!J113</f>
        <v>3067.20208</v>
      </c>
      <c r="K113" s="17">
        <f t="shared" si="2"/>
        <v>12743.11792</v>
      </c>
      <c r="L113" s="72">
        <v>0.03</v>
      </c>
      <c r="M113" s="17">
        <f t="shared" si="3"/>
        <v>474.3096</v>
      </c>
      <c r="N113" s="17" t="s">
        <v>92</v>
      </c>
    </row>
    <row r="114" spans="1:14">
      <c r="A114" s="16" t="s">
        <v>296</v>
      </c>
      <c r="B114" s="35" t="s">
        <v>297</v>
      </c>
      <c r="C114" s="16" t="s">
        <v>2</v>
      </c>
      <c r="D114" s="16" t="s">
        <v>58</v>
      </c>
      <c r="E114" s="17">
        <v>17054.08</v>
      </c>
      <c r="F114" s="69" t="s">
        <v>90</v>
      </c>
      <c r="G114" s="35" t="s">
        <v>91</v>
      </c>
      <c r="H114" s="36">
        <v>10</v>
      </c>
      <c r="I114" s="17">
        <v>1654.24576</v>
      </c>
      <c r="J114" s="17">
        <f>I114+'2021年固定资产折旧表'!J114</f>
        <v>3308.49152</v>
      </c>
      <c r="K114" s="17">
        <f t="shared" si="2"/>
        <v>13745.58848</v>
      </c>
      <c r="L114" s="72">
        <v>0.03</v>
      </c>
      <c r="M114" s="17">
        <f t="shared" si="3"/>
        <v>511.6224</v>
      </c>
      <c r="N114" s="17" t="s">
        <v>92</v>
      </c>
    </row>
    <row r="115" spans="1:14">
      <c r="A115" s="16" t="s">
        <v>298</v>
      </c>
      <c r="B115" s="35" t="s">
        <v>299</v>
      </c>
      <c r="C115" s="16" t="s">
        <v>2</v>
      </c>
      <c r="D115" s="16" t="s">
        <v>58</v>
      </c>
      <c r="E115" s="17">
        <v>16224.88</v>
      </c>
      <c r="F115" s="69" t="s">
        <v>90</v>
      </c>
      <c r="G115" s="35" t="s">
        <v>91</v>
      </c>
      <c r="H115" s="36">
        <v>10</v>
      </c>
      <c r="I115" s="17">
        <v>1573.81336</v>
      </c>
      <c r="J115" s="17">
        <f>I115+'2021年固定资产折旧表'!J115</f>
        <v>3147.62672</v>
      </c>
      <c r="K115" s="17">
        <f t="shared" si="2"/>
        <v>13077.25328</v>
      </c>
      <c r="L115" s="72">
        <v>0.03</v>
      </c>
      <c r="M115" s="17">
        <f t="shared" si="3"/>
        <v>486.7464</v>
      </c>
      <c r="N115" s="17" t="s">
        <v>92</v>
      </c>
    </row>
    <row r="116" spans="1:14">
      <c r="A116" s="16" t="s">
        <v>300</v>
      </c>
      <c r="B116" s="35" t="s">
        <v>301</v>
      </c>
      <c r="C116" s="16" t="s">
        <v>2</v>
      </c>
      <c r="D116" s="16" t="s">
        <v>58</v>
      </c>
      <c r="E116" s="17">
        <v>2317.58</v>
      </c>
      <c r="F116" s="69" t="s">
        <v>90</v>
      </c>
      <c r="G116" s="35" t="s">
        <v>91</v>
      </c>
      <c r="H116" s="36">
        <v>10</v>
      </c>
      <c r="I116" s="17">
        <v>224.80526</v>
      </c>
      <c r="J116" s="17">
        <f>I116+'2021年固定资产折旧表'!J116</f>
        <v>449.61052</v>
      </c>
      <c r="K116" s="17">
        <f t="shared" si="2"/>
        <v>1867.96948</v>
      </c>
      <c r="L116" s="72">
        <v>0.03</v>
      </c>
      <c r="M116" s="17">
        <f t="shared" si="3"/>
        <v>69.5274</v>
      </c>
      <c r="N116" s="17" t="s">
        <v>92</v>
      </c>
    </row>
    <row r="117" spans="1:14">
      <c r="A117" s="16" t="s">
        <v>302</v>
      </c>
      <c r="B117" s="35" t="s">
        <v>303</v>
      </c>
      <c r="C117" s="16" t="s">
        <v>2</v>
      </c>
      <c r="D117" s="16" t="s">
        <v>58</v>
      </c>
      <c r="E117" s="17">
        <v>1854.13</v>
      </c>
      <c r="F117" s="69" t="s">
        <v>90</v>
      </c>
      <c r="G117" s="35" t="s">
        <v>91</v>
      </c>
      <c r="H117" s="36">
        <v>10</v>
      </c>
      <c r="I117" s="17">
        <v>179.85061</v>
      </c>
      <c r="J117" s="17">
        <f>I117+'2021年固定资产折旧表'!J117</f>
        <v>359.70122</v>
      </c>
      <c r="K117" s="17">
        <f t="shared" si="2"/>
        <v>1494.42878</v>
      </c>
      <c r="L117" s="72">
        <v>0.03</v>
      </c>
      <c r="M117" s="17">
        <f t="shared" si="3"/>
        <v>55.6239</v>
      </c>
      <c r="N117" s="17" t="s">
        <v>92</v>
      </c>
    </row>
    <row r="118" spans="1:14">
      <c r="A118" s="16" t="s">
        <v>304</v>
      </c>
      <c r="B118" s="35" t="s">
        <v>305</v>
      </c>
      <c r="C118" s="16" t="s">
        <v>2</v>
      </c>
      <c r="D118" s="16" t="s">
        <v>58</v>
      </c>
      <c r="E118" s="17">
        <v>14015.28</v>
      </c>
      <c r="F118" s="69" t="s">
        <v>90</v>
      </c>
      <c r="G118" s="35" t="s">
        <v>91</v>
      </c>
      <c r="H118" s="36">
        <v>10</v>
      </c>
      <c r="I118" s="17">
        <v>1359.48216</v>
      </c>
      <c r="J118" s="17">
        <f>I118+'2021年固定资产折旧表'!J118</f>
        <v>2718.96432</v>
      </c>
      <c r="K118" s="17">
        <f t="shared" si="2"/>
        <v>11296.31568</v>
      </c>
      <c r="L118" s="72">
        <v>0.03</v>
      </c>
      <c r="M118" s="17">
        <f t="shared" si="3"/>
        <v>420.4584</v>
      </c>
      <c r="N118" s="17" t="s">
        <v>92</v>
      </c>
    </row>
    <row r="119" spans="1:14">
      <c r="A119" s="16" t="s">
        <v>306</v>
      </c>
      <c r="B119" s="35" t="s">
        <v>307</v>
      </c>
      <c r="C119" s="16" t="s">
        <v>2</v>
      </c>
      <c r="D119" s="16" t="s">
        <v>58</v>
      </c>
      <c r="E119" s="17">
        <v>1709.96</v>
      </c>
      <c r="F119" s="69" t="s">
        <v>90</v>
      </c>
      <c r="G119" s="35" t="s">
        <v>91</v>
      </c>
      <c r="H119" s="36">
        <v>10</v>
      </c>
      <c r="I119" s="17">
        <v>165.86612</v>
      </c>
      <c r="J119" s="17">
        <f>I119+'2021年固定资产折旧表'!J119</f>
        <v>331.73224</v>
      </c>
      <c r="K119" s="17">
        <f t="shared" si="2"/>
        <v>1378.22776</v>
      </c>
      <c r="L119" s="72">
        <v>0.03</v>
      </c>
      <c r="M119" s="17">
        <f t="shared" si="3"/>
        <v>51.2988</v>
      </c>
      <c r="N119" s="17" t="s">
        <v>92</v>
      </c>
    </row>
    <row r="120" spans="1:14">
      <c r="A120" s="16" t="s">
        <v>308</v>
      </c>
      <c r="B120" s="35" t="s">
        <v>309</v>
      </c>
      <c r="C120" s="16" t="s">
        <v>2</v>
      </c>
      <c r="D120" s="16" t="s">
        <v>58</v>
      </c>
      <c r="E120" s="17">
        <v>2037.48</v>
      </c>
      <c r="F120" s="69" t="s">
        <v>90</v>
      </c>
      <c r="G120" s="35" t="s">
        <v>91</v>
      </c>
      <c r="H120" s="36">
        <v>10</v>
      </c>
      <c r="I120" s="17">
        <v>197.63556</v>
      </c>
      <c r="J120" s="17">
        <f>I120+'2021年固定资产折旧表'!J120</f>
        <v>395.27112</v>
      </c>
      <c r="K120" s="17">
        <f t="shared" si="2"/>
        <v>1642.20888</v>
      </c>
      <c r="L120" s="72">
        <v>0.03</v>
      </c>
      <c r="M120" s="17">
        <f t="shared" si="3"/>
        <v>61.1244</v>
      </c>
      <c r="N120" s="17" t="s">
        <v>92</v>
      </c>
    </row>
    <row r="121" spans="1:14">
      <c r="A121" s="16" t="s">
        <v>310</v>
      </c>
      <c r="B121" s="35" t="s">
        <v>311</v>
      </c>
      <c r="C121" s="16" t="s">
        <v>2</v>
      </c>
      <c r="D121" s="16" t="s">
        <v>58</v>
      </c>
      <c r="E121" s="17">
        <v>751.56</v>
      </c>
      <c r="F121" s="69" t="s">
        <v>90</v>
      </c>
      <c r="G121" s="35" t="s">
        <v>91</v>
      </c>
      <c r="H121" s="36">
        <v>10</v>
      </c>
      <c r="I121" s="17">
        <v>72.90132</v>
      </c>
      <c r="J121" s="17">
        <f>I121+'2021年固定资产折旧表'!J121</f>
        <v>145.80264</v>
      </c>
      <c r="K121" s="17">
        <f t="shared" si="2"/>
        <v>605.75736</v>
      </c>
      <c r="L121" s="72">
        <v>0.03</v>
      </c>
      <c r="M121" s="17">
        <f t="shared" si="3"/>
        <v>22.5468</v>
      </c>
      <c r="N121" s="17" t="s">
        <v>92</v>
      </c>
    </row>
    <row r="122" spans="1:14">
      <c r="A122" s="16" t="s">
        <v>312</v>
      </c>
      <c r="B122" s="35" t="s">
        <v>313</v>
      </c>
      <c r="C122" s="16" t="s">
        <v>2</v>
      </c>
      <c r="D122" s="16" t="s">
        <v>58</v>
      </c>
      <c r="E122" s="17">
        <v>4638.16</v>
      </c>
      <c r="F122" s="69" t="s">
        <v>90</v>
      </c>
      <c r="G122" s="35" t="s">
        <v>91</v>
      </c>
      <c r="H122" s="36">
        <v>10</v>
      </c>
      <c r="I122" s="17">
        <v>449.90152</v>
      </c>
      <c r="J122" s="17">
        <f>I122+'2021年固定资产折旧表'!J122</f>
        <v>899.80304</v>
      </c>
      <c r="K122" s="17">
        <f t="shared" si="2"/>
        <v>3738.35696</v>
      </c>
      <c r="L122" s="72">
        <v>0.03</v>
      </c>
      <c r="M122" s="17">
        <f t="shared" si="3"/>
        <v>139.1448</v>
      </c>
      <c r="N122" s="17" t="s">
        <v>92</v>
      </c>
    </row>
    <row r="123" spans="1:14">
      <c r="A123" s="16" t="s">
        <v>314</v>
      </c>
      <c r="B123" s="35" t="s">
        <v>315</v>
      </c>
      <c r="C123" s="16" t="s">
        <v>2</v>
      </c>
      <c r="D123" s="16" t="s">
        <v>58</v>
      </c>
      <c r="E123" s="17">
        <v>5909.64</v>
      </c>
      <c r="F123" s="69" t="s">
        <v>90</v>
      </c>
      <c r="G123" s="35" t="s">
        <v>91</v>
      </c>
      <c r="H123" s="36">
        <v>10</v>
      </c>
      <c r="I123" s="17">
        <v>573.23508</v>
      </c>
      <c r="J123" s="17">
        <f>I123+'2021年固定资产折旧表'!J123</f>
        <v>1146.47016</v>
      </c>
      <c r="K123" s="17">
        <f t="shared" si="2"/>
        <v>4763.16984</v>
      </c>
      <c r="L123" s="72">
        <v>0.03</v>
      </c>
      <c r="M123" s="17">
        <f t="shared" si="3"/>
        <v>177.2892</v>
      </c>
      <c r="N123" s="17" t="s">
        <v>92</v>
      </c>
    </row>
    <row r="124" spans="1:14">
      <c r="A124" s="16" t="s">
        <v>316</v>
      </c>
      <c r="B124" s="35" t="s">
        <v>317</v>
      </c>
      <c r="C124" s="16" t="s">
        <v>2</v>
      </c>
      <c r="D124" s="16" t="s">
        <v>59</v>
      </c>
      <c r="E124" s="17">
        <v>240029.96</v>
      </c>
      <c r="F124" s="69" t="s">
        <v>90</v>
      </c>
      <c r="G124" s="35" t="s">
        <v>91</v>
      </c>
      <c r="H124" s="36">
        <v>10</v>
      </c>
      <c r="I124" s="17">
        <v>23282.90612</v>
      </c>
      <c r="J124" s="17">
        <f>I124+'2021年固定资产折旧表'!J124</f>
        <v>46565.81224</v>
      </c>
      <c r="K124" s="17">
        <f t="shared" si="2"/>
        <v>193464.14776</v>
      </c>
      <c r="L124" s="72">
        <v>0.03</v>
      </c>
      <c r="M124" s="17">
        <f t="shared" si="3"/>
        <v>7200.8988</v>
      </c>
      <c r="N124" s="17" t="s">
        <v>92</v>
      </c>
    </row>
    <row r="125" spans="1:14">
      <c r="A125" s="16" t="s">
        <v>318</v>
      </c>
      <c r="B125" s="35" t="s">
        <v>62</v>
      </c>
      <c r="C125" s="16" t="s">
        <v>2</v>
      </c>
      <c r="D125" s="16" t="s">
        <v>59</v>
      </c>
      <c r="E125" s="17">
        <v>55401.21</v>
      </c>
      <c r="F125" s="69" t="s">
        <v>90</v>
      </c>
      <c r="G125" s="35" t="s">
        <v>91</v>
      </c>
      <c r="H125" s="36">
        <v>10</v>
      </c>
      <c r="I125" s="17">
        <v>5373.91737</v>
      </c>
      <c r="J125" s="17">
        <f>I125+'2021年固定资产折旧表'!J125</f>
        <v>10747.83474</v>
      </c>
      <c r="K125" s="17">
        <f t="shared" si="2"/>
        <v>44653.37526</v>
      </c>
      <c r="L125" s="72">
        <v>0.03</v>
      </c>
      <c r="M125" s="17">
        <f t="shared" si="3"/>
        <v>1662.0363</v>
      </c>
      <c r="N125" s="17" t="s">
        <v>92</v>
      </c>
    </row>
    <row r="126" spans="1:14">
      <c r="A126" s="16" t="s">
        <v>319</v>
      </c>
      <c r="B126" s="35" t="s">
        <v>320</v>
      </c>
      <c r="C126" s="16" t="s">
        <v>2</v>
      </c>
      <c r="D126" s="16" t="s">
        <v>59</v>
      </c>
      <c r="E126" s="17">
        <v>124920.31</v>
      </c>
      <c r="F126" s="69" t="s">
        <v>90</v>
      </c>
      <c r="G126" s="35" t="s">
        <v>91</v>
      </c>
      <c r="H126" s="36">
        <v>10</v>
      </c>
      <c r="I126" s="17">
        <v>12117.27007</v>
      </c>
      <c r="J126" s="17">
        <f>I126+'2021年固定资产折旧表'!J126</f>
        <v>24234.54014</v>
      </c>
      <c r="K126" s="17">
        <f t="shared" si="2"/>
        <v>100685.76986</v>
      </c>
      <c r="L126" s="72">
        <v>0.03</v>
      </c>
      <c r="M126" s="17">
        <f t="shared" si="3"/>
        <v>3747.6093</v>
      </c>
      <c r="N126" s="17" t="s">
        <v>92</v>
      </c>
    </row>
    <row r="127" spans="1:14">
      <c r="A127" s="16" t="s">
        <v>321</v>
      </c>
      <c r="B127" s="35" t="s">
        <v>322</v>
      </c>
      <c r="C127" s="16" t="s">
        <v>2</v>
      </c>
      <c r="D127" s="16" t="s">
        <v>59</v>
      </c>
      <c r="E127" s="17">
        <v>49102.89</v>
      </c>
      <c r="F127" s="69" t="s">
        <v>90</v>
      </c>
      <c r="G127" s="35" t="s">
        <v>91</v>
      </c>
      <c r="H127" s="36">
        <v>10</v>
      </c>
      <c r="I127" s="17">
        <v>4762.98033</v>
      </c>
      <c r="J127" s="17">
        <f>I127+'2021年固定资产折旧表'!J127</f>
        <v>9525.96066</v>
      </c>
      <c r="K127" s="17">
        <f t="shared" si="2"/>
        <v>39576.92934</v>
      </c>
      <c r="L127" s="72">
        <v>0.03</v>
      </c>
      <c r="M127" s="17">
        <f t="shared" si="3"/>
        <v>1473.0867</v>
      </c>
      <c r="N127" s="17" t="s">
        <v>92</v>
      </c>
    </row>
    <row r="128" spans="1:14">
      <c r="A128" s="16" t="s">
        <v>323</v>
      </c>
      <c r="B128" s="35" t="s">
        <v>324</v>
      </c>
      <c r="C128" s="16" t="s">
        <v>2</v>
      </c>
      <c r="D128" s="16" t="s">
        <v>59</v>
      </c>
      <c r="E128" s="17">
        <v>32830.12</v>
      </c>
      <c r="F128" s="69" t="s">
        <v>90</v>
      </c>
      <c r="G128" s="35" t="s">
        <v>91</v>
      </c>
      <c r="H128" s="36">
        <v>10</v>
      </c>
      <c r="I128" s="17">
        <v>3184.52164</v>
      </c>
      <c r="J128" s="17">
        <f>I128+'2021年固定资产折旧表'!J128</f>
        <v>6369.04328</v>
      </c>
      <c r="K128" s="17">
        <f t="shared" si="2"/>
        <v>26461.07672</v>
      </c>
      <c r="L128" s="72">
        <v>0.03</v>
      </c>
      <c r="M128" s="17">
        <f t="shared" si="3"/>
        <v>984.9036</v>
      </c>
      <c r="N128" s="17" t="s">
        <v>92</v>
      </c>
    </row>
    <row r="129" spans="1:14">
      <c r="A129" s="16" t="s">
        <v>325</v>
      </c>
      <c r="B129" s="35" t="s">
        <v>326</v>
      </c>
      <c r="C129" s="16" t="s">
        <v>2</v>
      </c>
      <c r="D129" s="16" t="s">
        <v>59</v>
      </c>
      <c r="E129" s="17">
        <v>15505.76</v>
      </c>
      <c r="F129" s="69" t="s">
        <v>90</v>
      </c>
      <c r="G129" s="35" t="s">
        <v>91</v>
      </c>
      <c r="H129" s="36">
        <v>10</v>
      </c>
      <c r="I129" s="17">
        <v>1504.05872</v>
      </c>
      <c r="J129" s="17">
        <f>I129+'2021年固定资产折旧表'!J129</f>
        <v>3008.11744</v>
      </c>
      <c r="K129" s="17">
        <f t="shared" si="2"/>
        <v>12497.64256</v>
      </c>
      <c r="L129" s="72">
        <v>0.03</v>
      </c>
      <c r="M129" s="17">
        <f t="shared" si="3"/>
        <v>465.1728</v>
      </c>
      <c r="N129" s="17" t="s">
        <v>92</v>
      </c>
    </row>
    <row r="130" spans="1:14">
      <c r="A130" s="16" t="s">
        <v>327</v>
      </c>
      <c r="B130" s="35" t="s">
        <v>328</v>
      </c>
      <c r="C130" s="16" t="s">
        <v>2</v>
      </c>
      <c r="D130" s="16" t="s">
        <v>59</v>
      </c>
      <c r="E130" s="17">
        <v>14262</v>
      </c>
      <c r="F130" s="69" t="s">
        <v>90</v>
      </c>
      <c r="G130" s="35" t="s">
        <v>91</v>
      </c>
      <c r="H130" s="36">
        <v>10</v>
      </c>
      <c r="I130" s="17">
        <v>1383.414</v>
      </c>
      <c r="J130" s="17">
        <f>I130+'2021年固定资产折旧表'!J130</f>
        <v>2766.828</v>
      </c>
      <c r="K130" s="17">
        <f t="shared" si="2"/>
        <v>11495.172</v>
      </c>
      <c r="L130" s="72">
        <v>0.03</v>
      </c>
      <c r="M130" s="17">
        <f t="shared" si="3"/>
        <v>427.86</v>
      </c>
      <c r="N130" s="17" t="s">
        <v>92</v>
      </c>
    </row>
    <row r="131" spans="1:14">
      <c r="A131" s="16" t="s">
        <v>329</v>
      </c>
      <c r="B131" s="35" t="s">
        <v>330</v>
      </c>
      <c r="C131" s="16" t="s">
        <v>2</v>
      </c>
      <c r="D131" s="16" t="s">
        <v>59</v>
      </c>
      <c r="E131" s="17">
        <v>13432.82</v>
      </c>
      <c r="F131" s="69" t="s">
        <v>90</v>
      </c>
      <c r="G131" s="35" t="s">
        <v>91</v>
      </c>
      <c r="H131" s="36">
        <v>10</v>
      </c>
      <c r="I131" s="17">
        <v>1302.98354</v>
      </c>
      <c r="J131" s="17">
        <f>I131+'2021年固定资产折旧表'!J131</f>
        <v>2605.96708</v>
      </c>
      <c r="K131" s="17">
        <f t="shared" si="2"/>
        <v>10826.85292</v>
      </c>
      <c r="L131" s="72">
        <v>0.03</v>
      </c>
      <c r="M131" s="17">
        <f t="shared" si="3"/>
        <v>402.9846</v>
      </c>
      <c r="N131" s="17" t="s">
        <v>92</v>
      </c>
    </row>
    <row r="132" spans="1:14">
      <c r="A132" s="16" t="s">
        <v>331</v>
      </c>
      <c r="B132" s="35" t="s">
        <v>332</v>
      </c>
      <c r="C132" s="16" t="s">
        <v>2</v>
      </c>
      <c r="D132" s="16" t="s">
        <v>59</v>
      </c>
      <c r="E132" s="17">
        <v>13018.24</v>
      </c>
      <c r="F132" s="69" t="s">
        <v>90</v>
      </c>
      <c r="G132" s="35" t="s">
        <v>91</v>
      </c>
      <c r="H132" s="36">
        <v>10</v>
      </c>
      <c r="I132" s="17">
        <v>1262.76928</v>
      </c>
      <c r="J132" s="17">
        <f>I132+'2021年固定资产折旧表'!J132</f>
        <v>2525.53856</v>
      </c>
      <c r="K132" s="17">
        <f t="shared" ref="K132:K195" si="4">E132-J132</f>
        <v>10492.70144</v>
      </c>
      <c r="L132" s="72">
        <v>0.03</v>
      </c>
      <c r="M132" s="17">
        <f t="shared" ref="M132:M195" si="5">E132*L132</f>
        <v>390.5472</v>
      </c>
      <c r="N132" s="17" t="s">
        <v>92</v>
      </c>
    </row>
    <row r="133" spans="1:14">
      <c r="A133" s="16" t="s">
        <v>333</v>
      </c>
      <c r="B133" s="35" t="s">
        <v>334</v>
      </c>
      <c r="C133" s="16" t="s">
        <v>2</v>
      </c>
      <c r="D133" s="16" t="s">
        <v>59</v>
      </c>
      <c r="E133" s="17">
        <v>15733.69</v>
      </c>
      <c r="F133" s="69" t="s">
        <v>90</v>
      </c>
      <c r="G133" s="35" t="s">
        <v>91</v>
      </c>
      <c r="H133" s="36">
        <v>10</v>
      </c>
      <c r="I133" s="17">
        <v>1526.16793</v>
      </c>
      <c r="J133" s="17">
        <f>I133+'2021年固定资产折旧表'!J133</f>
        <v>3052.33586</v>
      </c>
      <c r="K133" s="17">
        <f t="shared" si="4"/>
        <v>12681.35414</v>
      </c>
      <c r="L133" s="72">
        <v>0.03</v>
      </c>
      <c r="M133" s="17">
        <f t="shared" si="5"/>
        <v>472.0107</v>
      </c>
      <c r="N133" s="17" t="s">
        <v>92</v>
      </c>
    </row>
    <row r="134" spans="1:14">
      <c r="A134" s="16" t="s">
        <v>335</v>
      </c>
      <c r="B134" s="35" t="s">
        <v>291</v>
      </c>
      <c r="C134" s="16" t="s">
        <v>2</v>
      </c>
      <c r="D134" s="16" t="s">
        <v>59</v>
      </c>
      <c r="E134" s="17">
        <v>1192.68</v>
      </c>
      <c r="F134" s="69" t="s">
        <v>90</v>
      </c>
      <c r="G134" s="35" t="s">
        <v>91</v>
      </c>
      <c r="H134" s="36">
        <v>10</v>
      </c>
      <c r="I134" s="17">
        <v>115.68996</v>
      </c>
      <c r="J134" s="17">
        <f>I134+'2021年固定资产折旧表'!J134</f>
        <v>231.37992</v>
      </c>
      <c r="K134" s="17">
        <f t="shared" si="4"/>
        <v>961.30008</v>
      </c>
      <c r="L134" s="72">
        <v>0.03</v>
      </c>
      <c r="M134" s="17">
        <f t="shared" si="5"/>
        <v>35.7804</v>
      </c>
      <c r="N134" s="17" t="s">
        <v>92</v>
      </c>
    </row>
    <row r="135" spans="1:14">
      <c r="A135" s="16" t="s">
        <v>336</v>
      </c>
      <c r="B135" s="35" t="s">
        <v>293</v>
      </c>
      <c r="C135" s="16" t="s">
        <v>2</v>
      </c>
      <c r="D135" s="16" t="s">
        <v>59</v>
      </c>
      <c r="E135" s="17">
        <v>592.46</v>
      </c>
      <c r="F135" s="69" t="s">
        <v>90</v>
      </c>
      <c r="G135" s="35" t="s">
        <v>91</v>
      </c>
      <c r="H135" s="36">
        <v>10</v>
      </c>
      <c r="I135" s="17">
        <v>57.46862</v>
      </c>
      <c r="J135" s="17">
        <f>I135+'2021年固定资产折旧表'!J135</f>
        <v>114.93724</v>
      </c>
      <c r="K135" s="17">
        <f t="shared" si="4"/>
        <v>477.52276</v>
      </c>
      <c r="L135" s="72">
        <v>0.03</v>
      </c>
      <c r="M135" s="17">
        <f t="shared" si="5"/>
        <v>17.7738</v>
      </c>
      <c r="N135" s="17" t="s">
        <v>92</v>
      </c>
    </row>
    <row r="136" spans="1:14">
      <c r="A136" s="16" t="s">
        <v>337</v>
      </c>
      <c r="B136" s="35" t="s">
        <v>338</v>
      </c>
      <c r="C136" s="16" t="s">
        <v>2</v>
      </c>
      <c r="D136" s="16" t="s">
        <v>59</v>
      </c>
      <c r="E136" s="17">
        <v>352.06</v>
      </c>
      <c r="F136" s="69" t="s">
        <v>90</v>
      </c>
      <c r="G136" s="35" t="s">
        <v>91</v>
      </c>
      <c r="H136" s="36">
        <v>10</v>
      </c>
      <c r="I136" s="17">
        <v>34.14982</v>
      </c>
      <c r="J136" s="17">
        <f>I136+'2021年固定资产折旧表'!J136</f>
        <v>68.29964</v>
      </c>
      <c r="K136" s="17">
        <f t="shared" si="4"/>
        <v>283.76036</v>
      </c>
      <c r="L136" s="72">
        <v>0.03</v>
      </c>
      <c r="M136" s="17">
        <f t="shared" si="5"/>
        <v>10.5618</v>
      </c>
      <c r="N136" s="17" t="s">
        <v>92</v>
      </c>
    </row>
    <row r="137" spans="1:14">
      <c r="A137" s="16" t="s">
        <v>339</v>
      </c>
      <c r="B137" s="35" t="s">
        <v>340</v>
      </c>
      <c r="C137" s="16" t="s">
        <v>2</v>
      </c>
      <c r="D137" s="16" t="s">
        <v>59</v>
      </c>
      <c r="E137" s="17">
        <v>4166.4</v>
      </c>
      <c r="F137" s="69" t="s">
        <v>90</v>
      </c>
      <c r="G137" s="35" t="s">
        <v>91</v>
      </c>
      <c r="H137" s="36">
        <v>10</v>
      </c>
      <c r="I137" s="17">
        <v>404.1408</v>
      </c>
      <c r="J137" s="17">
        <f>I137+'2021年固定资产折旧表'!J137</f>
        <v>808.2816</v>
      </c>
      <c r="K137" s="17">
        <f t="shared" si="4"/>
        <v>3358.1184</v>
      </c>
      <c r="L137" s="72">
        <v>0.03</v>
      </c>
      <c r="M137" s="17">
        <f t="shared" si="5"/>
        <v>124.992</v>
      </c>
      <c r="N137" s="17" t="s">
        <v>92</v>
      </c>
    </row>
    <row r="138" spans="1:14">
      <c r="A138" s="16" t="s">
        <v>341</v>
      </c>
      <c r="B138" s="35" t="s">
        <v>342</v>
      </c>
      <c r="C138" s="16" t="s">
        <v>2</v>
      </c>
      <c r="D138" s="16" t="s">
        <v>59</v>
      </c>
      <c r="E138" s="17">
        <v>214.48</v>
      </c>
      <c r="F138" s="69" t="s">
        <v>90</v>
      </c>
      <c r="G138" s="35" t="s">
        <v>91</v>
      </c>
      <c r="H138" s="36">
        <v>10</v>
      </c>
      <c r="I138" s="17">
        <v>20.80456</v>
      </c>
      <c r="J138" s="17">
        <f>I138+'2021年固定资产折旧表'!J138</f>
        <v>41.60912</v>
      </c>
      <c r="K138" s="17">
        <f t="shared" si="4"/>
        <v>172.87088</v>
      </c>
      <c r="L138" s="72">
        <v>0.03</v>
      </c>
      <c r="M138" s="17">
        <f t="shared" si="5"/>
        <v>6.4344</v>
      </c>
      <c r="N138" s="17" t="s">
        <v>92</v>
      </c>
    </row>
    <row r="139" spans="1:14">
      <c r="A139" s="16" t="s">
        <v>343</v>
      </c>
      <c r="B139" s="35" t="s">
        <v>315</v>
      </c>
      <c r="C139" s="16" t="s">
        <v>2</v>
      </c>
      <c r="D139" s="16" t="s">
        <v>59</v>
      </c>
      <c r="E139" s="17">
        <v>2828.48</v>
      </c>
      <c r="F139" s="69" t="s">
        <v>90</v>
      </c>
      <c r="G139" s="35" t="s">
        <v>91</v>
      </c>
      <c r="H139" s="36">
        <v>10</v>
      </c>
      <c r="I139" s="17">
        <v>274.36256</v>
      </c>
      <c r="J139" s="17">
        <f>I139+'2021年固定资产折旧表'!J139</f>
        <v>548.72512</v>
      </c>
      <c r="K139" s="17">
        <f t="shared" si="4"/>
        <v>2279.75488</v>
      </c>
      <c r="L139" s="72">
        <v>0.03</v>
      </c>
      <c r="M139" s="17">
        <f t="shared" si="5"/>
        <v>84.8544</v>
      </c>
      <c r="N139" s="17" t="s">
        <v>92</v>
      </c>
    </row>
    <row r="140" spans="1:14">
      <c r="A140" s="16" t="s">
        <v>344</v>
      </c>
      <c r="B140" s="35" t="s">
        <v>345</v>
      </c>
      <c r="C140" s="16" t="s">
        <v>2</v>
      </c>
      <c r="D140" s="16" t="s">
        <v>59</v>
      </c>
      <c r="E140" s="17">
        <v>3708.26</v>
      </c>
      <c r="F140" s="69" t="s">
        <v>90</v>
      </c>
      <c r="G140" s="35" t="s">
        <v>91</v>
      </c>
      <c r="H140" s="36">
        <v>10</v>
      </c>
      <c r="I140" s="17">
        <v>359.70122</v>
      </c>
      <c r="J140" s="17">
        <f>I140+'2021年固定资产折旧表'!J140</f>
        <v>719.40244</v>
      </c>
      <c r="K140" s="17">
        <f t="shared" si="4"/>
        <v>2988.85756</v>
      </c>
      <c r="L140" s="72">
        <v>0.03</v>
      </c>
      <c r="M140" s="17">
        <f t="shared" si="5"/>
        <v>111.2478</v>
      </c>
      <c r="N140" s="17" t="s">
        <v>92</v>
      </c>
    </row>
    <row r="141" spans="1:14">
      <c r="A141" s="16" t="s">
        <v>346</v>
      </c>
      <c r="B141" s="35" t="s">
        <v>305</v>
      </c>
      <c r="C141" s="16" t="s">
        <v>2</v>
      </c>
      <c r="D141" s="16" t="s">
        <v>59</v>
      </c>
      <c r="E141" s="17">
        <v>1167.94</v>
      </c>
      <c r="F141" s="69" t="s">
        <v>90</v>
      </c>
      <c r="G141" s="35" t="s">
        <v>91</v>
      </c>
      <c r="H141" s="36">
        <v>10</v>
      </c>
      <c r="I141" s="17">
        <v>113.29018</v>
      </c>
      <c r="J141" s="17">
        <f>I141+'2021年固定资产折旧表'!J141</f>
        <v>226.58036</v>
      </c>
      <c r="K141" s="17">
        <f t="shared" si="4"/>
        <v>941.35964</v>
      </c>
      <c r="L141" s="72">
        <v>0.03</v>
      </c>
      <c r="M141" s="17">
        <f t="shared" si="5"/>
        <v>35.0382</v>
      </c>
      <c r="N141" s="17" t="s">
        <v>92</v>
      </c>
    </row>
    <row r="142" spans="1:14">
      <c r="A142" s="16" t="s">
        <v>347</v>
      </c>
      <c r="B142" s="35" t="s">
        <v>348</v>
      </c>
      <c r="C142" s="16" t="s">
        <v>2</v>
      </c>
      <c r="D142" s="16" t="s">
        <v>59</v>
      </c>
      <c r="E142" s="17">
        <v>1236.28</v>
      </c>
      <c r="F142" s="69" t="s">
        <v>90</v>
      </c>
      <c r="G142" s="35" t="s">
        <v>91</v>
      </c>
      <c r="H142" s="36">
        <v>10</v>
      </c>
      <c r="I142" s="17">
        <v>119.91916</v>
      </c>
      <c r="J142" s="17">
        <f>I142+'2021年固定资产折旧表'!J142</f>
        <v>239.83832</v>
      </c>
      <c r="K142" s="17">
        <f t="shared" si="4"/>
        <v>996.44168</v>
      </c>
      <c r="L142" s="72">
        <v>0.03</v>
      </c>
      <c r="M142" s="17">
        <f t="shared" si="5"/>
        <v>37.0884</v>
      </c>
      <c r="N142" s="17" t="s">
        <v>92</v>
      </c>
    </row>
    <row r="143" spans="1:14">
      <c r="A143" s="16" t="s">
        <v>349</v>
      </c>
      <c r="B143" s="35" t="s">
        <v>350</v>
      </c>
      <c r="C143" s="16" t="s">
        <v>2</v>
      </c>
      <c r="D143" s="16" t="s">
        <v>59</v>
      </c>
      <c r="E143" s="17">
        <v>1774.96</v>
      </c>
      <c r="F143" s="69" t="s">
        <v>90</v>
      </c>
      <c r="G143" s="35" t="s">
        <v>91</v>
      </c>
      <c r="H143" s="36">
        <v>10</v>
      </c>
      <c r="I143" s="17">
        <v>172.17112</v>
      </c>
      <c r="J143" s="17">
        <f>I143+'2021年固定资产折旧表'!J143</f>
        <v>344.34224</v>
      </c>
      <c r="K143" s="17">
        <f t="shared" si="4"/>
        <v>1430.61776</v>
      </c>
      <c r="L143" s="72">
        <v>0.03</v>
      </c>
      <c r="M143" s="17">
        <f t="shared" si="5"/>
        <v>53.2488</v>
      </c>
      <c r="N143" s="17" t="s">
        <v>92</v>
      </c>
    </row>
    <row r="144" spans="1:14">
      <c r="A144" s="16" t="s">
        <v>351</v>
      </c>
      <c r="B144" s="35" t="s">
        <v>352</v>
      </c>
      <c r="C144" s="16" t="s">
        <v>2</v>
      </c>
      <c r="D144" s="16" t="s">
        <v>59</v>
      </c>
      <c r="E144" s="17">
        <v>852.22</v>
      </c>
      <c r="F144" s="69" t="s">
        <v>90</v>
      </c>
      <c r="G144" s="35" t="s">
        <v>91</v>
      </c>
      <c r="H144" s="36">
        <v>10</v>
      </c>
      <c r="I144" s="17">
        <v>82.66534</v>
      </c>
      <c r="J144" s="17">
        <f>I144+'2021年固定资产折旧表'!J144</f>
        <v>165.33068</v>
      </c>
      <c r="K144" s="17">
        <f t="shared" si="4"/>
        <v>686.88932</v>
      </c>
      <c r="L144" s="72">
        <v>0.03</v>
      </c>
      <c r="M144" s="17">
        <f t="shared" si="5"/>
        <v>25.5666</v>
      </c>
      <c r="N144" s="17" t="s">
        <v>92</v>
      </c>
    </row>
    <row r="145" spans="1:14">
      <c r="A145" s="16" t="s">
        <v>353</v>
      </c>
      <c r="B145" s="35" t="s">
        <v>307</v>
      </c>
      <c r="C145" s="16" t="s">
        <v>2</v>
      </c>
      <c r="D145" s="16" t="s">
        <v>59</v>
      </c>
      <c r="E145" s="17">
        <v>855</v>
      </c>
      <c r="F145" s="69" t="s">
        <v>90</v>
      </c>
      <c r="G145" s="35" t="s">
        <v>91</v>
      </c>
      <c r="H145" s="36">
        <v>10</v>
      </c>
      <c r="I145" s="17">
        <v>82.935</v>
      </c>
      <c r="J145" s="17">
        <f>I145+'2021年固定资产折旧表'!J145</f>
        <v>165.87</v>
      </c>
      <c r="K145" s="17">
        <f t="shared" si="4"/>
        <v>689.13</v>
      </c>
      <c r="L145" s="72">
        <v>0.03</v>
      </c>
      <c r="M145" s="17">
        <f t="shared" si="5"/>
        <v>25.65</v>
      </c>
      <c r="N145" s="17" t="s">
        <v>92</v>
      </c>
    </row>
    <row r="146" spans="1:14">
      <c r="A146" s="16" t="s">
        <v>354</v>
      </c>
      <c r="B146" s="35" t="s">
        <v>355</v>
      </c>
      <c r="C146" s="16" t="s">
        <v>2</v>
      </c>
      <c r="D146" s="16" t="s">
        <v>59</v>
      </c>
      <c r="E146" s="17">
        <v>381.03</v>
      </c>
      <c r="F146" s="69" t="s">
        <v>90</v>
      </c>
      <c r="G146" s="35" t="s">
        <v>91</v>
      </c>
      <c r="H146" s="36">
        <v>10</v>
      </c>
      <c r="I146" s="17">
        <v>36.95991</v>
      </c>
      <c r="J146" s="17">
        <f>I146+'2021年固定资产折旧表'!J146</f>
        <v>73.91982</v>
      </c>
      <c r="K146" s="17">
        <f t="shared" si="4"/>
        <v>307.11018</v>
      </c>
      <c r="L146" s="72">
        <v>0.03</v>
      </c>
      <c r="M146" s="17">
        <f t="shared" si="5"/>
        <v>11.4309</v>
      </c>
      <c r="N146" s="17" t="s">
        <v>92</v>
      </c>
    </row>
    <row r="147" spans="1:14">
      <c r="A147" s="16" t="s">
        <v>356</v>
      </c>
      <c r="B147" s="35" t="s">
        <v>357</v>
      </c>
      <c r="C147" s="16" t="s">
        <v>2</v>
      </c>
      <c r="D147" s="16" t="s">
        <v>59</v>
      </c>
      <c r="E147" s="17">
        <v>348.54</v>
      </c>
      <c r="F147" s="69" t="s">
        <v>90</v>
      </c>
      <c r="G147" s="35" t="s">
        <v>91</v>
      </c>
      <c r="H147" s="36">
        <v>10</v>
      </c>
      <c r="I147" s="17">
        <v>33.80838</v>
      </c>
      <c r="J147" s="17">
        <f>I147+'2021年固定资产折旧表'!J147</f>
        <v>67.61676</v>
      </c>
      <c r="K147" s="17">
        <f t="shared" si="4"/>
        <v>280.92324</v>
      </c>
      <c r="L147" s="72">
        <v>0.03</v>
      </c>
      <c r="M147" s="17">
        <f t="shared" si="5"/>
        <v>10.4562</v>
      </c>
      <c r="N147" s="17" t="s">
        <v>92</v>
      </c>
    </row>
    <row r="148" spans="1:14">
      <c r="A148" s="16" t="s">
        <v>358</v>
      </c>
      <c r="B148" s="35" t="s">
        <v>359</v>
      </c>
      <c r="C148" s="16" t="s">
        <v>2</v>
      </c>
      <c r="D148" s="16" t="s">
        <v>59</v>
      </c>
      <c r="E148" s="17">
        <v>379.64</v>
      </c>
      <c r="F148" s="69" t="s">
        <v>90</v>
      </c>
      <c r="G148" s="35" t="s">
        <v>91</v>
      </c>
      <c r="H148" s="36">
        <v>10</v>
      </c>
      <c r="I148" s="17">
        <v>36.82508</v>
      </c>
      <c r="J148" s="17">
        <f>I148+'2021年固定资产折旧表'!J148</f>
        <v>73.65016</v>
      </c>
      <c r="K148" s="17">
        <f t="shared" si="4"/>
        <v>305.98984</v>
      </c>
      <c r="L148" s="72">
        <v>0.03</v>
      </c>
      <c r="M148" s="17">
        <f t="shared" si="5"/>
        <v>11.3892</v>
      </c>
      <c r="N148" s="17" t="s">
        <v>92</v>
      </c>
    </row>
    <row r="149" spans="1:14">
      <c r="A149" s="16" t="s">
        <v>360</v>
      </c>
      <c r="B149" s="35" t="s">
        <v>361</v>
      </c>
      <c r="C149" s="16" t="s">
        <v>2</v>
      </c>
      <c r="D149" s="16" t="s">
        <v>59</v>
      </c>
      <c r="E149" s="17">
        <v>814.91</v>
      </c>
      <c r="F149" s="69" t="s">
        <v>90</v>
      </c>
      <c r="G149" s="35" t="s">
        <v>91</v>
      </c>
      <c r="H149" s="36">
        <v>10</v>
      </c>
      <c r="I149" s="17">
        <v>79.04627</v>
      </c>
      <c r="J149" s="17">
        <f>I149+'2021年固定资产折旧表'!J149</f>
        <v>158.09254</v>
      </c>
      <c r="K149" s="17">
        <f t="shared" si="4"/>
        <v>656.81746</v>
      </c>
      <c r="L149" s="72">
        <v>0.03</v>
      </c>
      <c r="M149" s="17">
        <f t="shared" si="5"/>
        <v>24.4473</v>
      </c>
      <c r="N149" s="17" t="s">
        <v>92</v>
      </c>
    </row>
    <row r="150" spans="1:14">
      <c r="A150" s="16" t="s">
        <v>362</v>
      </c>
      <c r="B150" s="35" t="s">
        <v>363</v>
      </c>
      <c r="C150" s="16" t="s">
        <v>2</v>
      </c>
      <c r="D150" s="16" t="s">
        <v>59</v>
      </c>
      <c r="E150" s="17">
        <v>68.74</v>
      </c>
      <c r="F150" s="69" t="s">
        <v>90</v>
      </c>
      <c r="G150" s="35" t="s">
        <v>91</v>
      </c>
      <c r="H150" s="36">
        <v>10</v>
      </c>
      <c r="I150" s="17">
        <v>6.66778</v>
      </c>
      <c r="J150" s="17">
        <f>I150+'2021年固定资产折旧表'!J150</f>
        <v>13.33556</v>
      </c>
      <c r="K150" s="17">
        <f t="shared" si="4"/>
        <v>55.40444</v>
      </c>
      <c r="L150" s="72">
        <v>0.03</v>
      </c>
      <c r="M150" s="17">
        <f t="shared" si="5"/>
        <v>2.0622</v>
      </c>
      <c r="N150" s="17" t="s">
        <v>92</v>
      </c>
    </row>
    <row r="151" spans="1:14">
      <c r="A151" s="16" t="s">
        <v>364</v>
      </c>
      <c r="B151" s="35" t="s">
        <v>365</v>
      </c>
      <c r="C151" s="16" t="s">
        <v>2</v>
      </c>
      <c r="D151" s="16" t="s">
        <v>50</v>
      </c>
      <c r="E151" s="17">
        <v>336422.92</v>
      </c>
      <c r="F151" s="69" t="s">
        <v>90</v>
      </c>
      <c r="G151" s="35" t="s">
        <v>91</v>
      </c>
      <c r="H151" s="36">
        <v>10</v>
      </c>
      <c r="I151" s="17">
        <v>32633.02324</v>
      </c>
      <c r="J151" s="17">
        <f>I151+'2021年固定资产折旧表'!J151</f>
        <v>65266.04648</v>
      </c>
      <c r="K151" s="17">
        <f t="shared" si="4"/>
        <v>271156.87352</v>
      </c>
      <c r="L151" s="72">
        <v>0.03</v>
      </c>
      <c r="M151" s="17">
        <f t="shared" si="5"/>
        <v>10092.6876</v>
      </c>
      <c r="N151" s="17" t="s">
        <v>92</v>
      </c>
    </row>
    <row r="152" spans="1:14">
      <c r="A152" s="16" t="s">
        <v>366</v>
      </c>
      <c r="B152" s="35" t="s">
        <v>367</v>
      </c>
      <c r="C152" s="16" t="s">
        <v>2</v>
      </c>
      <c r="D152" s="16" t="s">
        <v>50</v>
      </c>
      <c r="E152" s="17">
        <v>13149.04</v>
      </c>
      <c r="F152" s="69" t="s">
        <v>90</v>
      </c>
      <c r="G152" s="35" t="s">
        <v>91</v>
      </c>
      <c r="H152" s="36">
        <v>10</v>
      </c>
      <c r="I152" s="17">
        <v>1275.45688</v>
      </c>
      <c r="J152" s="17">
        <f>I152+'2021年固定资产折旧表'!J152</f>
        <v>2550.91376</v>
      </c>
      <c r="K152" s="17">
        <f t="shared" si="4"/>
        <v>10598.12624</v>
      </c>
      <c r="L152" s="72">
        <v>0.03</v>
      </c>
      <c r="M152" s="17">
        <f t="shared" si="5"/>
        <v>394.4712</v>
      </c>
      <c r="N152" s="17" t="s">
        <v>92</v>
      </c>
    </row>
    <row r="153" spans="1:14">
      <c r="A153" s="16" t="s">
        <v>368</v>
      </c>
      <c r="B153" s="35" t="s">
        <v>369</v>
      </c>
      <c r="C153" s="16" t="s">
        <v>2</v>
      </c>
      <c r="D153" s="16" t="s">
        <v>50</v>
      </c>
      <c r="E153" s="17">
        <v>12131.28</v>
      </c>
      <c r="F153" s="69" t="s">
        <v>90</v>
      </c>
      <c r="G153" s="35" t="s">
        <v>91</v>
      </c>
      <c r="H153" s="36">
        <v>10</v>
      </c>
      <c r="I153" s="17">
        <v>1176.73416</v>
      </c>
      <c r="J153" s="17">
        <f>I153+'2021年固定资产折旧表'!J153</f>
        <v>2353.46832</v>
      </c>
      <c r="K153" s="17">
        <f t="shared" si="4"/>
        <v>9777.81168</v>
      </c>
      <c r="L153" s="72">
        <v>0.03</v>
      </c>
      <c r="M153" s="17">
        <f t="shared" si="5"/>
        <v>363.9384</v>
      </c>
      <c r="N153" s="17" t="s">
        <v>92</v>
      </c>
    </row>
    <row r="154" spans="1:14">
      <c r="A154" s="16" t="s">
        <v>370</v>
      </c>
      <c r="B154" s="35" t="s">
        <v>371</v>
      </c>
      <c r="C154" s="16" t="s">
        <v>2</v>
      </c>
      <c r="D154" s="16" t="s">
        <v>50</v>
      </c>
      <c r="E154" s="17">
        <v>2317.58</v>
      </c>
      <c r="F154" s="69" t="s">
        <v>90</v>
      </c>
      <c r="G154" s="35" t="s">
        <v>91</v>
      </c>
      <c r="H154" s="36">
        <v>10</v>
      </c>
      <c r="I154" s="17">
        <v>224.80526</v>
      </c>
      <c r="J154" s="17">
        <f>I154+'2021年固定资产折旧表'!J154</f>
        <v>449.61052</v>
      </c>
      <c r="K154" s="17">
        <f t="shared" si="4"/>
        <v>1867.96948</v>
      </c>
      <c r="L154" s="72">
        <v>0.03</v>
      </c>
      <c r="M154" s="17">
        <f t="shared" si="5"/>
        <v>69.5274</v>
      </c>
      <c r="N154" s="17" t="s">
        <v>92</v>
      </c>
    </row>
    <row r="155" spans="1:14">
      <c r="A155" s="16" t="s">
        <v>372</v>
      </c>
      <c r="B155" s="35" t="s">
        <v>303</v>
      </c>
      <c r="C155" s="16" t="s">
        <v>2</v>
      </c>
      <c r="D155" s="16" t="s">
        <v>50</v>
      </c>
      <c r="E155" s="17">
        <v>3708.26</v>
      </c>
      <c r="F155" s="69" t="s">
        <v>90</v>
      </c>
      <c r="G155" s="35" t="s">
        <v>91</v>
      </c>
      <c r="H155" s="36">
        <v>10</v>
      </c>
      <c r="I155" s="17">
        <v>359.70122</v>
      </c>
      <c r="J155" s="17">
        <f>I155+'2021年固定资产折旧表'!J155</f>
        <v>719.40244</v>
      </c>
      <c r="K155" s="17">
        <f t="shared" si="4"/>
        <v>2988.85756</v>
      </c>
      <c r="L155" s="72">
        <v>0.03</v>
      </c>
      <c r="M155" s="17">
        <f t="shared" si="5"/>
        <v>111.2478</v>
      </c>
      <c r="N155" s="17" t="s">
        <v>92</v>
      </c>
    </row>
    <row r="156" spans="1:14">
      <c r="A156" s="16" t="s">
        <v>373</v>
      </c>
      <c r="B156" s="35" t="s">
        <v>244</v>
      </c>
      <c r="C156" s="16" t="s">
        <v>2</v>
      </c>
      <c r="D156" s="16" t="s">
        <v>50</v>
      </c>
      <c r="E156" s="17">
        <v>436.5</v>
      </c>
      <c r="F156" s="69" t="s">
        <v>90</v>
      </c>
      <c r="G156" s="35" t="s">
        <v>91</v>
      </c>
      <c r="H156" s="36">
        <v>10</v>
      </c>
      <c r="I156" s="17">
        <v>42.3405</v>
      </c>
      <c r="J156" s="17">
        <f>I156+'2021年固定资产折旧表'!J156</f>
        <v>84.681</v>
      </c>
      <c r="K156" s="17">
        <f t="shared" si="4"/>
        <v>351.819</v>
      </c>
      <c r="L156" s="72">
        <v>0.03</v>
      </c>
      <c r="M156" s="17">
        <f t="shared" si="5"/>
        <v>13.095</v>
      </c>
      <c r="N156" s="17" t="s">
        <v>92</v>
      </c>
    </row>
    <row r="157" spans="1:14">
      <c r="A157" s="16" t="s">
        <v>374</v>
      </c>
      <c r="B157" s="35" t="s">
        <v>289</v>
      </c>
      <c r="C157" s="16" t="s">
        <v>2</v>
      </c>
      <c r="D157" s="16" t="s">
        <v>50</v>
      </c>
      <c r="E157" s="17">
        <v>329.72</v>
      </c>
      <c r="F157" s="69" t="s">
        <v>90</v>
      </c>
      <c r="G157" s="35" t="s">
        <v>91</v>
      </c>
      <c r="H157" s="36">
        <v>10</v>
      </c>
      <c r="I157" s="17">
        <v>31.98284</v>
      </c>
      <c r="J157" s="17">
        <f>I157+'2021年固定资产折旧表'!J157</f>
        <v>63.96568</v>
      </c>
      <c r="K157" s="17">
        <f t="shared" si="4"/>
        <v>265.75432</v>
      </c>
      <c r="L157" s="72">
        <v>0.03</v>
      </c>
      <c r="M157" s="17">
        <f t="shared" si="5"/>
        <v>9.8916</v>
      </c>
      <c r="N157" s="17" t="s">
        <v>92</v>
      </c>
    </row>
    <row r="158" spans="1:14">
      <c r="A158" s="16" t="s">
        <v>375</v>
      </c>
      <c r="B158" s="35" t="s">
        <v>291</v>
      </c>
      <c r="C158" s="16" t="s">
        <v>2</v>
      </c>
      <c r="D158" s="16" t="s">
        <v>50</v>
      </c>
      <c r="E158" s="17">
        <v>496.95</v>
      </c>
      <c r="F158" s="69" t="s">
        <v>90</v>
      </c>
      <c r="G158" s="35" t="s">
        <v>91</v>
      </c>
      <c r="H158" s="36">
        <v>10</v>
      </c>
      <c r="I158" s="17">
        <v>48.20415</v>
      </c>
      <c r="J158" s="17">
        <f>I158+'2021年固定资产折旧表'!J158</f>
        <v>96.4083</v>
      </c>
      <c r="K158" s="17">
        <f t="shared" si="4"/>
        <v>400.5417</v>
      </c>
      <c r="L158" s="72">
        <v>0.03</v>
      </c>
      <c r="M158" s="17">
        <f t="shared" si="5"/>
        <v>14.9085</v>
      </c>
      <c r="N158" s="17" t="s">
        <v>92</v>
      </c>
    </row>
    <row r="159" spans="1:14">
      <c r="A159" s="16" t="s">
        <v>376</v>
      </c>
      <c r="B159" s="35" t="s">
        <v>377</v>
      </c>
      <c r="C159" s="16" t="s">
        <v>2</v>
      </c>
      <c r="D159" s="16" t="s">
        <v>50</v>
      </c>
      <c r="E159" s="17">
        <v>245.91</v>
      </c>
      <c r="F159" s="69" t="s">
        <v>90</v>
      </c>
      <c r="G159" s="35" t="s">
        <v>91</v>
      </c>
      <c r="H159" s="36">
        <v>10</v>
      </c>
      <c r="I159" s="17">
        <v>23.85327</v>
      </c>
      <c r="J159" s="17">
        <f>I159+'2021年固定资产折旧表'!J159</f>
        <v>47.70654</v>
      </c>
      <c r="K159" s="17">
        <f t="shared" si="4"/>
        <v>198.20346</v>
      </c>
      <c r="L159" s="72">
        <v>0.03</v>
      </c>
      <c r="M159" s="17">
        <f t="shared" si="5"/>
        <v>7.3773</v>
      </c>
      <c r="N159" s="17" t="s">
        <v>92</v>
      </c>
    </row>
    <row r="160" spans="1:14">
      <c r="A160" s="16" t="s">
        <v>378</v>
      </c>
      <c r="B160" s="35" t="s">
        <v>220</v>
      </c>
      <c r="C160" s="16" t="s">
        <v>2</v>
      </c>
      <c r="D160" s="16" t="s">
        <v>50</v>
      </c>
      <c r="E160" s="17">
        <v>76.78</v>
      </c>
      <c r="F160" s="69" t="s">
        <v>90</v>
      </c>
      <c r="G160" s="35" t="s">
        <v>91</v>
      </c>
      <c r="H160" s="36">
        <v>10</v>
      </c>
      <c r="I160" s="17">
        <v>7.44766</v>
      </c>
      <c r="J160" s="17">
        <f>I160+'2021年固定资产折旧表'!J160</f>
        <v>14.89532</v>
      </c>
      <c r="K160" s="17">
        <f t="shared" si="4"/>
        <v>61.88468</v>
      </c>
      <c r="L160" s="72">
        <v>0.03</v>
      </c>
      <c r="M160" s="17">
        <f t="shared" si="5"/>
        <v>2.3034</v>
      </c>
      <c r="N160" s="17" t="s">
        <v>92</v>
      </c>
    </row>
    <row r="161" spans="1:14">
      <c r="A161" s="16" t="s">
        <v>379</v>
      </c>
      <c r="B161" s="35" t="s">
        <v>380</v>
      </c>
      <c r="C161" s="16" t="s">
        <v>2</v>
      </c>
      <c r="D161" s="16" t="s">
        <v>50</v>
      </c>
      <c r="E161" s="17">
        <v>814.91</v>
      </c>
      <c r="F161" s="69" t="s">
        <v>90</v>
      </c>
      <c r="G161" s="35" t="s">
        <v>91</v>
      </c>
      <c r="H161" s="36">
        <v>10</v>
      </c>
      <c r="I161" s="17">
        <v>79.04627</v>
      </c>
      <c r="J161" s="17">
        <f>I161+'2021年固定资产折旧表'!J161</f>
        <v>158.09254</v>
      </c>
      <c r="K161" s="17">
        <f t="shared" si="4"/>
        <v>656.81746</v>
      </c>
      <c r="L161" s="72">
        <v>0.03</v>
      </c>
      <c r="M161" s="17">
        <f t="shared" si="5"/>
        <v>24.4473</v>
      </c>
      <c r="N161" s="17" t="s">
        <v>92</v>
      </c>
    </row>
    <row r="162" spans="1:14">
      <c r="A162" s="16" t="s">
        <v>381</v>
      </c>
      <c r="B162" s="35" t="s">
        <v>382</v>
      </c>
      <c r="C162" s="16" t="s">
        <v>2</v>
      </c>
      <c r="D162" s="16" t="s">
        <v>50</v>
      </c>
      <c r="E162" s="17">
        <v>84.6</v>
      </c>
      <c r="F162" s="69" t="s">
        <v>90</v>
      </c>
      <c r="G162" s="35" t="s">
        <v>91</v>
      </c>
      <c r="H162" s="36">
        <v>10</v>
      </c>
      <c r="I162" s="17">
        <v>8.2062</v>
      </c>
      <c r="J162" s="17">
        <f>I162+'2021年固定资产折旧表'!J162</f>
        <v>16.4124</v>
      </c>
      <c r="K162" s="17">
        <f t="shared" si="4"/>
        <v>68.1876</v>
      </c>
      <c r="L162" s="72">
        <v>0.03</v>
      </c>
      <c r="M162" s="17">
        <f t="shared" si="5"/>
        <v>2.538</v>
      </c>
      <c r="N162" s="17" t="s">
        <v>92</v>
      </c>
    </row>
    <row r="163" spans="1:14">
      <c r="A163" s="16" t="s">
        <v>383</v>
      </c>
      <c r="B163" s="35" t="s">
        <v>315</v>
      </c>
      <c r="C163" s="16" t="s">
        <v>2</v>
      </c>
      <c r="D163" s="16" t="s">
        <v>50</v>
      </c>
      <c r="E163" s="17">
        <v>81.52</v>
      </c>
      <c r="F163" s="69" t="s">
        <v>90</v>
      </c>
      <c r="G163" s="35" t="s">
        <v>91</v>
      </c>
      <c r="H163" s="36">
        <v>10</v>
      </c>
      <c r="I163" s="17">
        <v>7.90744</v>
      </c>
      <c r="J163" s="17">
        <f>I163+'2021年固定资产折旧表'!J163</f>
        <v>15.81488</v>
      </c>
      <c r="K163" s="17">
        <f t="shared" si="4"/>
        <v>65.70512</v>
      </c>
      <c r="L163" s="72">
        <v>0.03</v>
      </c>
      <c r="M163" s="17">
        <f t="shared" si="5"/>
        <v>2.4456</v>
      </c>
      <c r="N163" s="17" t="s">
        <v>92</v>
      </c>
    </row>
    <row r="164" spans="1:14">
      <c r="A164" s="16" t="s">
        <v>384</v>
      </c>
      <c r="B164" s="35" t="s">
        <v>385</v>
      </c>
      <c r="C164" s="16" t="s">
        <v>2</v>
      </c>
      <c r="D164" s="16" t="s">
        <v>50</v>
      </c>
      <c r="E164" s="17">
        <v>176.53</v>
      </c>
      <c r="F164" s="69" t="s">
        <v>90</v>
      </c>
      <c r="G164" s="35" t="s">
        <v>91</v>
      </c>
      <c r="H164" s="36">
        <v>10</v>
      </c>
      <c r="I164" s="17">
        <v>17.12341</v>
      </c>
      <c r="J164" s="17">
        <f>I164+'2021年固定资产折旧表'!J164</f>
        <v>34.24682</v>
      </c>
      <c r="K164" s="17">
        <f t="shared" si="4"/>
        <v>142.28318</v>
      </c>
      <c r="L164" s="72">
        <v>0.03</v>
      </c>
      <c r="M164" s="17">
        <f t="shared" si="5"/>
        <v>5.2959</v>
      </c>
      <c r="N164" s="17" t="s">
        <v>92</v>
      </c>
    </row>
    <row r="165" spans="1:14">
      <c r="A165" s="16" t="s">
        <v>386</v>
      </c>
      <c r="B165" s="35" t="s">
        <v>387</v>
      </c>
      <c r="C165" s="16" t="s">
        <v>2</v>
      </c>
      <c r="D165" s="16" t="s">
        <v>50</v>
      </c>
      <c r="E165" s="17">
        <v>155.8</v>
      </c>
      <c r="F165" s="69" t="s">
        <v>90</v>
      </c>
      <c r="G165" s="35" t="s">
        <v>91</v>
      </c>
      <c r="H165" s="36">
        <v>10</v>
      </c>
      <c r="I165" s="17">
        <v>15.1126</v>
      </c>
      <c r="J165" s="17">
        <f>I165+'2021年固定资产折旧表'!J165</f>
        <v>30.2252</v>
      </c>
      <c r="K165" s="17">
        <f t="shared" si="4"/>
        <v>125.5748</v>
      </c>
      <c r="L165" s="72">
        <v>0.03</v>
      </c>
      <c r="M165" s="17">
        <f t="shared" si="5"/>
        <v>4.674</v>
      </c>
      <c r="N165" s="17" t="s">
        <v>92</v>
      </c>
    </row>
    <row r="166" spans="1:14">
      <c r="A166" s="16" t="s">
        <v>388</v>
      </c>
      <c r="B166" s="35" t="s">
        <v>389</v>
      </c>
      <c r="C166" s="16" t="s">
        <v>2</v>
      </c>
      <c r="D166" s="16" t="s">
        <v>68</v>
      </c>
      <c r="E166" s="17">
        <v>37195.12</v>
      </c>
      <c r="F166" s="69" t="s">
        <v>90</v>
      </c>
      <c r="G166" s="35" t="s">
        <v>91</v>
      </c>
      <c r="H166" s="36">
        <v>10</v>
      </c>
      <c r="I166" s="17">
        <v>3607.92664</v>
      </c>
      <c r="J166" s="17">
        <f>I166+'2021年固定资产折旧表'!J166</f>
        <v>7215.85328</v>
      </c>
      <c r="K166" s="17">
        <f t="shared" si="4"/>
        <v>29979.26672</v>
      </c>
      <c r="L166" s="72">
        <v>0.03</v>
      </c>
      <c r="M166" s="17">
        <f t="shared" si="5"/>
        <v>1115.8536</v>
      </c>
      <c r="N166" s="17" t="s">
        <v>92</v>
      </c>
    </row>
    <row r="167" spans="1:14">
      <c r="A167" s="16" t="s">
        <v>390</v>
      </c>
      <c r="B167" s="35" t="s">
        <v>391</v>
      </c>
      <c r="C167" s="16" t="s">
        <v>2</v>
      </c>
      <c r="D167" s="16" t="s">
        <v>24</v>
      </c>
      <c r="E167" s="17">
        <v>233700.04</v>
      </c>
      <c r="F167" s="69" t="s">
        <v>90</v>
      </c>
      <c r="G167" s="35" t="s">
        <v>91</v>
      </c>
      <c r="H167" s="36">
        <v>10</v>
      </c>
      <c r="I167" s="17">
        <v>22668.90388</v>
      </c>
      <c r="J167" s="17">
        <f>I167+'2021年固定资产折旧表'!J167</f>
        <v>45337.80776</v>
      </c>
      <c r="K167" s="17">
        <f t="shared" si="4"/>
        <v>188362.23224</v>
      </c>
      <c r="L167" s="72">
        <v>0.03</v>
      </c>
      <c r="M167" s="17">
        <f t="shared" si="5"/>
        <v>7011.0012</v>
      </c>
      <c r="N167" s="17" t="s">
        <v>92</v>
      </c>
    </row>
    <row r="168" spans="1:14">
      <c r="A168" s="16" t="s">
        <v>392</v>
      </c>
      <c r="B168" s="35" t="s">
        <v>393</v>
      </c>
      <c r="C168" s="16" t="s">
        <v>2</v>
      </c>
      <c r="D168" s="16" t="s">
        <v>24</v>
      </c>
      <c r="E168" s="17">
        <v>279878.7</v>
      </c>
      <c r="F168" s="69" t="s">
        <v>90</v>
      </c>
      <c r="G168" s="35" t="s">
        <v>91</v>
      </c>
      <c r="H168" s="36">
        <v>10</v>
      </c>
      <c r="I168" s="17">
        <v>27148.2339</v>
      </c>
      <c r="J168" s="17">
        <f>I168+'2021年固定资产折旧表'!J168</f>
        <v>54296.4678</v>
      </c>
      <c r="K168" s="17">
        <f t="shared" si="4"/>
        <v>225582.2322</v>
      </c>
      <c r="L168" s="72">
        <v>0.03</v>
      </c>
      <c r="M168" s="17">
        <f t="shared" si="5"/>
        <v>8396.361</v>
      </c>
      <c r="N168" s="17" t="s">
        <v>92</v>
      </c>
    </row>
    <row r="169" spans="1:14">
      <c r="A169" s="16" t="s">
        <v>394</v>
      </c>
      <c r="B169" s="35" t="s">
        <v>395</v>
      </c>
      <c r="C169" s="16" t="s">
        <v>2</v>
      </c>
      <c r="D169" s="16" t="s">
        <v>13</v>
      </c>
      <c r="E169" s="17">
        <v>69851.44</v>
      </c>
      <c r="F169" s="69" t="s">
        <v>90</v>
      </c>
      <c r="G169" s="35" t="s">
        <v>91</v>
      </c>
      <c r="H169" s="36">
        <v>10</v>
      </c>
      <c r="I169" s="17">
        <v>6775.58968</v>
      </c>
      <c r="J169" s="17">
        <f>I169+'2021年固定资产折旧表'!J169</f>
        <v>13551.17936</v>
      </c>
      <c r="K169" s="17">
        <f t="shared" si="4"/>
        <v>56300.26064</v>
      </c>
      <c r="L169" s="72">
        <v>0.03</v>
      </c>
      <c r="M169" s="17">
        <f t="shared" si="5"/>
        <v>2095.5432</v>
      </c>
      <c r="N169" s="17" t="s">
        <v>92</v>
      </c>
    </row>
    <row r="170" spans="1:14">
      <c r="A170" s="16" t="s">
        <v>396</v>
      </c>
      <c r="B170" s="35" t="s">
        <v>397</v>
      </c>
      <c r="C170" s="16" t="s">
        <v>2</v>
      </c>
      <c r="D170" s="16" t="s">
        <v>42</v>
      </c>
      <c r="E170" s="17">
        <v>926229.48</v>
      </c>
      <c r="F170" s="69" t="s">
        <v>90</v>
      </c>
      <c r="G170" s="35" t="s">
        <v>91</v>
      </c>
      <c r="H170" s="36">
        <v>10</v>
      </c>
      <c r="I170" s="17">
        <v>89844.25956</v>
      </c>
      <c r="J170" s="17">
        <f>I170+'2021年固定资产折旧表'!J170</f>
        <v>179688.51912</v>
      </c>
      <c r="K170" s="17">
        <f t="shared" si="4"/>
        <v>746540.96088</v>
      </c>
      <c r="L170" s="72">
        <v>0.03</v>
      </c>
      <c r="M170" s="17">
        <f t="shared" si="5"/>
        <v>27786.8844</v>
      </c>
      <c r="N170" s="17" t="s">
        <v>92</v>
      </c>
    </row>
    <row r="171" spans="1:14">
      <c r="A171" s="16" t="s">
        <v>398</v>
      </c>
      <c r="B171" s="35" t="s">
        <v>399</v>
      </c>
      <c r="C171" s="16" t="s">
        <v>2</v>
      </c>
      <c r="D171" s="16" t="s">
        <v>68</v>
      </c>
      <c r="E171" s="17">
        <v>55022.38</v>
      </c>
      <c r="F171" s="69" t="s">
        <v>90</v>
      </c>
      <c r="G171" s="35" t="s">
        <v>91</v>
      </c>
      <c r="H171" s="36">
        <v>10</v>
      </c>
      <c r="I171" s="17">
        <v>5337.17086</v>
      </c>
      <c r="J171" s="17">
        <f>I171+'2021年固定资产折旧表'!J171</f>
        <v>10674.34172</v>
      </c>
      <c r="K171" s="17">
        <f t="shared" si="4"/>
        <v>44348.03828</v>
      </c>
      <c r="L171" s="72">
        <v>0.03</v>
      </c>
      <c r="M171" s="17">
        <f t="shared" si="5"/>
        <v>1650.6714</v>
      </c>
      <c r="N171" s="17" t="s">
        <v>92</v>
      </c>
    </row>
    <row r="172" spans="1:14">
      <c r="A172" s="16" t="s">
        <v>400</v>
      </c>
      <c r="B172" s="35" t="s">
        <v>401</v>
      </c>
      <c r="C172" s="16" t="s">
        <v>2</v>
      </c>
      <c r="D172" s="16" t="s">
        <v>68</v>
      </c>
      <c r="E172" s="17">
        <v>12112.58</v>
      </c>
      <c r="F172" s="69" t="s">
        <v>90</v>
      </c>
      <c r="G172" s="35" t="s">
        <v>897</v>
      </c>
      <c r="H172" s="36">
        <v>10</v>
      </c>
      <c r="I172" s="17">
        <v>1174.92026</v>
      </c>
      <c r="J172" s="17">
        <f>I172+'2021年固定资产折旧表'!J172</f>
        <v>2349.84052</v>
      </c>
      <c r="K172" s="17">
        <f t="shared" si="4"/>
        <v>9762.73948</v>
      </c>
      <c r="L172" s="72">
        <v>0.03</v>
      </c>
      <c r="M172" s="17">
        <f t="shared" si="5"/>
        <v>363.3774</v>
      </c>
      <c r="N172" s="17" t="s">
        <v>92</v>
      </c>
    </row>
    <row r="173" spans="1:14">
      <c r="A173" s="16" t="s">
        <v>402</v>
      </c>
      <c r="B173" s="35" t="s">
        <v>291</v>
      </c>
      <c r="C173" s="16" t="s">
        <v>2</v>
      </c>
      <c r="D173" s="16" t="s">
        <v>50</v>
      </c>
      <c r="E173" s="17">
        <v>596.34</v>
      </c>
      <c r="F173" s="69" t="s">
        <v>90</v>
      </c>
      <c r="G173" s="35" t="s">
        <v>897</v>
      </c>
      <c r="H173" s="36">
        <v>10</v>
      </c>
      <c r="I173" s="17">
        <v>57.84498</v>
      </c>
      <c r="J173" s="17">
        <f>I173+'2021年固定资产折旧表'!J173</f>
        <v>115.68996</v>
      </c>
      <c r="K173" s="17">
        <f t="shared" si="4"/>
        <v>480.65004</v>
      </c>
      <c r="L173" s="72">
        <v>0.03</v>
      </c>
      <c r="M173" s="17">
        <f t="shared" si="5"/>
        <v>17.8902</v>
      </c>
      <c r="N173" s="17" t="s">
        <v>92</v>
      </c>
    </row>
    <row r="174" spans="1:14">
      <c r="A174" s="16" t="s">
        <v>403</v>
      </c>
      <c r="B174" s="35" t="s">
        <v>404</v>
      </c>
      <c r="C174" s="16" t="s">
        <v>2</v>
      </c>
      <c r="D174" s="16" t="s">
        <v>50</v>
      </c>
      <c r="E174" s="17">
        <v>4012.1</v>
      </c>
      <c r="F174" s="69" t="s">
        <v>90</v>
      </c>
      <c r="G174" s="35" t="s">
        <v>897</v>
      </c>
      <c r="H174" s="36">
        <v>10</v>
      </c>
      <c r="I174" s="17">
        <v>389.1737</v>
      </c>
      <c r="J174" s="17">
        <f>I174+'2021年固定资产折旧表'!J174</f>
        <v>778.3474</v>
      </c>
      <c r="K174" s="17">
        <f t="shared" si="4"/>
        <v>3233.7526</v>
      </c>
      <c r="L174" s="72">
        <v>0.03</v>
      </c>
      <c r="M174" s="17">
        <f t="shared" si="5"/>
        <v>120.363</v>
      </c>
      <c r="N174" s="17" t="s">
        <v>92</v>
      </c>
    </row>
    <row r="175" spans="1:14">
      <c r="A175" s="16" t="s">
        <v>405</v>
      </c>
      <c r="B175" s="35" t="s">
        <v>293</v>
      </c>
      <c r="C175" s="16" t="s">
        <v>2</v>
      </c>
      <c r="D175" s="16" t="s">
        <v>50</v>
      </c>
      <c r="E175" s="17">
        <v>592.46</v>
      </c>
      <c r="F175" s="69" t="s">
        <v>90</v>
      </c>
      <c r="G175" s="35" t="s">
        <v>897</v>
      </c>
      <c r="H175" s="36">
        <v>10</v>
      </c>
      <c r="I175" s="17">
        <v>57.46862</v>
      </c>
      <c r="J175" s="17">
        <f>I175+'2021年固定资产折旧表'!J175</f>
        <v>114.93724</v>
      </c>
      <c r="K175" s="17">
        <f t="shared" si="4"/>
        <v>477.52276</v>
      </c>
      <c r="L175" s="72">
        <v>0.03</v>
      </c>
      <c r="M175" s="17">
        <f t="shared" si="5"/>
        <v>17.7738</v>
      </c>
      <c r="N175" s="17" t="s">
        <v>92</v>
      </c>
    </row>
    <row r="176" spans="1:14">
      <c r="A176" s="16" t="s">
        <v>406</v>
      </c>
      <c r="B176" s="35" t="s">
        <v>407</v>
      </c>
      <c r="C176" s="16" t="s">
        <v>2</v>
      </c>
      <c r="D176" s="16" t="s">
        <v>50</v>
      </c>
      <c r="E176" s="17">
        <v>133.1</v>
      </c>
      <c r="F176" s="69" t="s">
        <v>90</v>
      </c>
      <c r="G176" s="35" t="s">
        <v>897</v>
      </c>
      <c r="H176" s="36">
        <v>10</v>
      </c>
      <c r="I176" s="17">
        <v>12.9107</v>
      </c>
      <c r="J176" s="17">
        <f>I176+'2021年固定资产折旧表'!J176</f>
        <v>25.8214</v>
      </c>
      <c r="K176" s="17">
        <f t="shared" si="4"/>
        <v>107.2786</v>
      </c>
      <c r="L176" s="72">
        <v>0.03</v>
      </c>
      <c r="M176" s="17">
        <f t="shared" si="5"/>
        <v>3.993</v>
      </c>
      <c r="N176" s="17" t="s">
        <v>92</v>
      </c>
    </row>
    <row r="177" spans="1:14">
      <c r="A177" s="16" t="s">
        <v>408</v>
      </c>
      <c r="B177" s="35" t="s">
        <v>409</v>
      </c>
      <c r="C177" s="16" t="s">
        <v>2</v>
      </c>
      <c r="D177" s="16" t="s">
        <v>50</v>
      </c>
      <c r="E177" s="17">
        <v>109.7</v>
      </c>
      <c r="F177" s="69" t="s">
        <v>90</v>
      </c>
      <c r="G177" s="35" t="s">
        <v>897</v>
      </c>
      <c r="H177" s="36">
        <v>10</v>
      </c>
      <c r="I177" s="17">
        <v>10.6409</v>
      </c>
      <c r="J177" s="17">
        <f>I177+'2021年固定资产折旧表'!J177</f>
        <v>21.2818</v>
      </c>
      <c r="K177" s="17">
        <f t="shared" si="4"/>
        <v>88.4182</v>
      </c>
      <c r="L177" s="72">
        <v>0.03</v>
      </c>
      <c r="M177" s="17">
        <f t="shared" si="5"/>
        <v>3.291</v>
      </c>
      <c r="N177" s="17" t="s">
        <v>92</v>
      </c>
    </row>
    <row r="178" spans="1:14">
      <c r="A178" s="16" t="s">
        <v>410</v>
      </c>
      <c r="B178" s="35" t="s">
        <v>303</v>
      </c>
      <c r="C178" s="16" t="s">
        <v>2</v>
      </c>
      <c r="D178" s="16" t="s">
        <v>50</v>
      </c>
      <c r="E178" s="17">
        <v>5562.39</v>
      </c>
      <c r="F178" s="69" t="s">
        <v>90</v>
      </c>
      <c r="G178" s="35" t="s">
        <v>897</v>
      </c>
      <c r="H178" s="36">
        <v>10</v>
      </c>
      <c r="I178" s="17">
        <v>539.55183</v>
      </c>
      <c r="J178" s="17">
        <f>I178+'2021年固定资产折旧表'!J178</f>
        <v>1079.10366</v>
      </c>
      <c r="K178" s="17">
        <f t="shared" si="4"/>
        <v>4483.28634</v>
      </c>
      <c r="L178" s="72">
        <v>0.03</v>
      </c>
      <c r="M178" s="17">
        <f t="shared" si="5"/>
        <v>166.8717</v>
      </c>
      <c r="N178" s="17" t="s">
        <v>92</v>
      </c>
    </row>
    <row r="179" spans="1:14">
      <c r="A179" s="16" t="s">
        <v>411</v>
      </c>
      <c r="B179" s="35" t="s">
        <v>412</v>
      </c>
      <c r="C179" s="16" t="s">
        <v>2</v>
      </c>
      <c r="D179" s="16" t="s">
        <v>50</v>
      </c>
      <c r="E179" s="17">
        <v>1488.87</v>
      </c>
      <c r="F179" s="69" t="s">
        <v>90</v>
      </c>
      <c r="G179" s="35" t="s">
        <v>897</v>
      </c>
      <c r="H179" s="36">
        <v>10</v>
      </c>
      <c r="I179" s="17">
        <v>144.42039</v>
      </c>
      <c r="J179" s="17">
        <f>I179+'2021年固定资产折旧表'!J179</f>
        <v>288.84078</v>
      </c>
      <c r="K179" s="17">
        <f t="shared" si="4"/>
        <v>1200.02922</v>
      </c>
      <c r="L179" s="72">
        <v>0.03</v>
      </c>
      <c r="M179" s="17">
        <f t="shared" si="5"/>
        <v>44.6661</v>
      </c>
      <c r="N179" s="17" t="s">
        <v>92</v>
      </c>
    </row>
    <row r="180" spans="1:14">
      <c r="A180" s="16" t="s">
        <v>413</v>
      </c>
      <c r="B180" s="35" t="s">
        <v>414</v>
      </c>
      <c r="C180" s="16" t="s">
        <v>2</v>
      </c>
      <c r="D180" s="16" t="s">
        <v>50</v>
      </c>
      <c r="E180" s="17">
        <v>2335.88</v>
      </c>
      <c r="F180" s="69" t="s">
        <v>90</v>
      </c>
      <c r="G180" s="35" t="s">
        <v>897</v>
      </c>
      <c r="H180" s="36">
        <v>10</v>
      </c>
      <c r="I180" s="17">
        <v>226.58036</v>
      </c>
      <c r="J180" s="17">
        <f>I180+'2021年固定资产折旧表'!J180</f>
        <v>453.16072</v>
      </c>
      <c r="K180" s="17">
        <f t="shared" si="4"/>
        <v>1882.71928</v>
      </c>
      <c r="L180" s="72">
        <v>0.03</v>
      </c>
      <c r="M180" s="17">
        <f t="shared" si="5"/>
        <v>70.0764</v>
      </c>
      <c r="N180" s="17" t="s">
        <v>92</v>
      </c>
    </row>
    <row r="181" spans="1:14">
      <c r="A181" s="16" t="s">
        <v>415</v>
      </c>
      <c r="B181" s="35" t="s">
        <v>315</v>
      </c>
      <c r="C181" s="16" t="s">
        <v>2</v>
      </c>
      <c r="D181" s="16" t="s">
        <v>50</v>
      </c>
      <c r="E181" s="17">
        <v>5029.32</v>
      </c>
      <c r="F181" s="69" t="s">
        <v>90</v>
      </c>
      <c r="G181" s="35" t="s">
        <v>897</v>
      </c>
      <c r="H181" s="36">
        <v>10</v>
      </c>
      <c r="I181" s="17">
        <v>487.84404</v>
      </c>
      <c r="J181" s="17">
        <f>I181+'2021年固定资产折旧表'!J181</f>
        <v>975.68808</v>
      </c>
      <c r="K181" s="17">
        <f t="shared" si="4"/>
        <v>4053.63192</v>
      </c>
      <c r="L181" s="72">
        <v>0.03</v>
      </c>
      <c r="M181" s="17">
        <f t="shared" si="5"/>
        <v>150.8796</v>
      </c>
      <c r="N181" s="17" t="s">
        <v>92</v>
      </c>
    </row>
    <row r="182" spans="1:14">
      <c r="A182" s="16" t="s">
        <v>416</v>
      </c>
      <c r="B182" s="35" t="s">
        <v>417</v>
      </c>
      <c r="C182" s="16" t="s">
        <v>2</v>
      </c>
      <c r="D182" s="16" t="s">
        <v>68</v>
      </c>
      <c r="E182" s="17">
        <v>2725.72</v>
      </c>
      <c r="F182" s="69" t="s">
        <v>90</v>
      </c>
      <c r="G182" s="35" t="s">
        <v>897</v>
      </c>
      <c r="H182" s="36">
        <v>10</v>
      </c>
      <c r="I182" s="17">
        <v>264.39484</v>
      </c>
      <c r="J182" s="17">
        <f>I182+'2021年固定资产折旧表'!J182</f>
        <v>528.78968</v>
      </c>
      <c r="K182" s="17">
        <f t="shared" si="4"/>
        <v>2196.93032</v>
      </c>
      <c r="L182" s="72">
        <v>0.03</v>
      </c>
      <c r="M182" s="17">
        <f t="shared" si="5"/>
        <v>81.7716</v>
      </c>
      <c r="N182" s="17" t="s">
        <v>92</v>
      </c>
    </row>
    <row r="183" spans="1:14">
      <c r="A183" s="16" t="s">
        <v>418</v>
      </c>
      <c r="B183" s="35" t="s">
        <v>419</v>
      </c>
      <c r="C183" s="16" t="s">
        <v>2</v>
      </c>
      <c r="D183" s="16" t="s">
        <v>46</v>
      </c>
      <c r="E183" s="17">
        <v>752434.52</v>
      </c>
      <c r="F183" s="69" t="s">
        <v>90</v>
      </c>
      <c r="G183" s="35" t="s">
        <v>897</v>
      </c>
      <c r="H183" s="36">
        <v>10</v>
      </c>
      <c r="I183" s="17">
        <v>72986.14844</v>
      </c>
      <c r="J183" s="17">
        <f>I183+'2021年固定资产折旧表'!J183</f>
        <v>145972.29688</v>
      </c>
      <c r="K183" s="17">
        <f t="shared" si="4"/>
        <v>606462.22312</v>
      </c>
      <c r="L183" s="72">
        <v>0.03</v>
      </c>
      <c r="M183" s="17">
        <f t="shared" si="5"/>
        <v>22573.0356</v>
      </c>
      <c r="N183" s="17" t="s">
        <v>92</v>
      </c>
    </row>
    <row r="184" spans="1:14">
      <c r="A184" s="16" t="s">
        <v>420</v>
      </c>
      <c r="B184" s="35" t="s">
        <v>421</v>
      </c>
      <c r="C184" s="16" t="s">
        <v>2</v>
      </c>
      <c r="D184" s="16" t="s">
        <v>13</v>
      </c>
      <c r="E184" s="17">
        <v>49538.55</v>
      </c>
      <c r="F184" s="69" t="s">
        <v>90</v>
      </c>
      <c r="G184" s="35" t="s">
        <v>897</v>
      </c>
      <c r="H184" s="36">
        <v>10</v>
      </c>
      <c r="I184" s="17">
        <v>4805.23935</v>
      </c>
      <c r="J184" s="17">
        <f>I184+'2021年固定资产折旧表'!J184</f>
        <v>9610.4787</v>
      </c>
      <c r="K184" s="17">
        <f t="shared" si="4"/>
        <v>39928.0713</v>
      </c>
      <c r="L184" s="72">
        <v>0.03</v>
      </c>
      <c r="M184" s="17">
        <f t="shared" si="5"/>
        <v>1486.1565</v>
      </c>
      <c r="N184" s="17" t="s">
        <v>92</v>
      </c>
    </row>
    <row r="185" spans="1:14">
      <c r="A185" s="16" t="s">
        <v>422</v>
      </c>
      <c r="B185" s="35" t="s">
        <v>423</v>
      </c>
      <c r="C185" s="16" t="s">
        <v>2</v>
      </c>
      <c r="D185" s="16" t="s">
        <v>13</v>
      </c>
      <c r="E185" s="17">
        <v>16483.66</v>
      </c>
      <c r="F185" s="69" t="s">
        <v>90</v>
      </c>
      <c r="G185" s="35" t="s">
        <v>897</v>
      </c>
      <c r="H185" s="36">
        <v>10</v>
      </c>
      <c r="I185" s="17">
        <v>1598.91502</v>
      </c>
      <c r="J185" s="17">
        <f>I185+'2021年固定资产折旧表'!J185</f>
        <v>3197.83004</v>
      </c>
      <c r="K185" s="17">
        <f t="shared" si="4"/>
        <v>13285.82996</v>
      </c>
      <c r="L185" s="72">
        <v>0.03</v>
      </c>
      <c r="M185" s="17">
        <f t="shared" si="5"/>
        <v>494.5098</v>
      </c>
      <c r="N185" s="17" t="s">
        <v>92</v>
      </c>
    </row>
    <row r="186" spans="1:14">
      <c r="A186" s="16" t="s">
        <v>424</v>
      </c>
      <c r="B186" s="35" t="s">
        <v>425</v>
      </c>
      <c r="C186" s="16" t="s">
        <v>2</v>
      </c>
      <c r="D186" s="16" t="s">
        <v>61</v>
      </c>
      <c r="E186" s="17">
        <v>19023.06</v>
      </c>
      <c r="F186" s="69" t="s">
        <v>90</v>
      </c>
      <c r="G186" s="35" t="s">
        <v>897</v>
      </c>
      <c r="H186" s="36">
        <v>10</v>
      </c>
      <c r="I186" s="17">
        <v>1845.23682</v>
      </c>
      <c r="J186" s="17">
        <f>I186+'2021年固定资产折旧表'!J186</f>
        <v>3690.47364</v>
      </c>
      <c r="K186" s="17">
        <f t="shared" si="4"/>
        <v>15332.58636</v>
      </c>
      <c r="L186" s="72">
        <v>0.03</v>
      </c>
      <c r="M186" s="17">
        <f t="shared" si="5"/>
        <v>570.6918</v>
      </c>
      <c r="N186" s="17" t="s">
        <v>92</v>
      </c>
    </row>
    <row r="187" spans="1:14">
      <c r="A187" s="16" t="s">
        <v>426</v>
      </c>
      <c r="B187" s="35" t="s">
        <v>427</v>
      </c>
      <c r="C187" s="16" t="s">
        <v>2</v>
      </c>
      <c r="D187" s="16" t="s">
        <v>68</v>
      </c>
      <c r="E187" s="17">
        <v>8333.19</v>
      </c>
      <c r="F187" s="69" t="s">
        <v>90</v>
      </c>
      <c r="G187" s="35" t="s">
        <v>897</v>
      </c>
      <c r="H187" s="36">
        <v>10</v>
      </c>
      <c r="I187" s="17">
        <v>808.31943</v>
      </c>
      <c r="J187" s="17">
        <f>I187+'2021年固定资产折旧表'!J187</f>
        <v>1616.63886</v>
      </c>
      <c r="K187" s="17">
        <f t="shared" si="4"/>
        <v>6716.55114</v>
      </c>
      <c r="L187" s="72">
        <v>0.03</v>
      </c>
      <c r="M187" s="17">
        <f t="shared" si="5"/>
        <v>249.9957</v>
      </c>
      <c r="N187" s="17" t="s">
        <v>92</v>
      </c>
    </row>
    <row r="188" spans="1:14">
      <c r="A188" s="16" t="s">
        <v>428</v>
      </c>
      <c r="B188" s="35" t="s">
        <v>429</v>
      </c>
      <c r="C188" s="16" t="s">
        <v>2</v>
      </c>
      <c r="D188" s="16" t="s">
        <v>68</v>
      </c>
      <c r="E188" s="17">
        <v>2027.04</v>
      </c>
      <c r="F188" s="69" t="s">
        <v>90</v>
      </c>
      <c r="G188" s="35" t="s">
        <v>897</v>
      </c>
      <c r="H188" s="36">
        <v>10</v>
      </c>
      <c r="I188" s="17">
        <v>196.62288</v>
      </c>
      <c r="J188" s="17">
        <f>I188+'2021年固定资产折旧表'!J188</f>
        <v>393.24576</v>
      </c>
      <c r="K188" s="17">
        <f t="shared" si="4"/>
        <v>1633.79424</v>
      </c>
      <c r="L188" s="72">
        <v>0.03</v>
      </c>
      <c r="M188" s="17">
        <f t="shared" si="5"/>
        <v>60.8112</v>
      </c>
      <c r="N188" s="17" t="s">
        <v>92</v>
      </c>
    </row>
    <row r="189" spans="1:14">
      <c r="A189" s="16" t="s">
        <v>430</v>
      </c>
      <c r="B189" s="35" t="s">
        <v>431</v>
      </c>
      <c r="C189" s="16" t="s">
        <v>2</v>
      </c>
      <c r="D189" s="16" t="s">
        <v>68</v>
      </c>
      <c r="E189" s="17">
        <v>8022.24</v>
      </c>
      <c r="F189" s="69" t="s">
        <v>90</v>
      </c>
      <c r="G189" s="35" t="s">
        <v>897</v>
      </c>
      <c r="H189" s="36">
        <v>10</v>
      </c>
      <c r="I189" s="17">
        <v>778.15728</v>
      </c>
      <c r="J189" s="17">
        <f>I189+'2021年固定资产折旧表'!J189</f>
        <v>1556.31456</v>
      </c>
      <c r="K189" s="17">
        <f t="shared" si="4"/>
        <v>6465.92544</v>
      </c>
      <c r="L189" s="72">
        <v>0.03</v>
      </c>
      <c r="M189" s="17">
        <f t="shared" si="5"/>
        <v>240.6672</v>
      </c>
      <c r="N189" s="17" t="s">
        <v>92</v>
      </c>
    </row>
    <row r="190" spans="1:14">
      <c r="A190" s="16" t="s">
        <v>432</v>
      </c>
      <c r="B190" s="35" t="s">
        <v>433</v>
      </c>
      <c r="C190" s="16" t="s">
        <v>2</v>
      </c>
      <c r="D190" s="16" t="s">
        <v>68</v>
      </c>
      <c r="E190" s="17">
        <v>2648.92</v>
      </c>
      <c r="F190" s="69" t="s">
        <v>90</v>
      </c>
      <c r="G190" s="35" t="s">
        <v>897</v>
      </c>
      <c r="H190" s="36">
        <v>10</v>
      </c>
      <c r="I190" s="17">
        <v>256.94524</v>
      </c>
      <c r="J190" s="17">
        <f>I190+'2021年固定资产折旧表'!J190</f>
        <v>513.89048</v>
      </c>
      <c r="K190" s="17">
        <f t="shared" si="4"/>
        <v>2135.02952</v>
      </c>
      <c r="L190" s="72">
        <v>0.03</v>
      </c>
      <c r="M190" s="17">
        <f t="shared" si="5"/>
        <v>79.4676</v>
      </c>
      <c r="N190" s="17" t="s">
        <v>92</v>
      </c>
    </row>
    <row r="191" spans="1:14">
      <c r="A191" s="16" t="s">
        <v>434</v>
      </c>
      <c r="B191" s="35" t="s">
        <v>435</v>
      </c>
      <c r="C191" s="16" t="s">
        <v>2</v>
      </c>
      <c r="D191" s="16" t="s">
        <v>68</v>
      </c>
      <c r="E191" s="17">
        <v>8333.19</v>
      </c>
      <c r="F191" s="69" t="s">
        <v>90</v>
      </c>
      <c r="G191" s="35" t="s">
        <v>897</v>
      </c>
      <c r="H191" s="36">
        <v>10</v>
      </c>
      <c r="I191" s="17">
        <v>808.31943</v>
      </c>
      <c r="J191" s="17">
        <f>I191+'2021年固定资产折旧表'!J191</f>
        <v>1616.63886</v>
      </c>
      <c r="K191" s="17">
        <f t="shared" si="4"/>
        <v>6716.55114</v>
      </c>
      <c r="L191" s="72">
        <v>0.03</v>
      </c>
      <c r="M191" s="17">
        <f t="shared" si="5"/>
        <v>249.9957</v>
      </c>
      <c r="N191" s="17" t="s">
        <v>92</v>
      </c>
    </row>
    <row r="192" spans="1:14">
      <c r="A192" s="16" t="s">
        <v>436</v>
      </c>
      <c r="B192" s="35" t="s">
        <v>437</v>
      </c>
      <c r="C192" s="16" t="s">
        <v>2</v>
      </c>
      <c r="D192" s="16" t="s">
        <v>68</v>
      </c>
      <c r="E192" s="17">
        <v>2648.92</v>
      </c>
      <c r="F192" s="69" t="s">
        <v>90</v>
      </c>
      <c r="G192" s="35" t="s">
        <v>897</v>
      </c>
      <c r="H192" s="36">
        <v>10</v>
      </c>
      <c r="I192" s="17">
        <v>256.94524</v>
      </c>
      <c r="J192" s="17">
        <f>I192+'2021年固定资产折旧表'!J192</f>
        <v>513.89048</v>
      </c>
      <c r="K192" s="17">
        <f t="shared" si="4"/>
        <v>2135.02952</v>
      </c>
      <c r="L192" s="72">
        <v>0.03</v>
      </c>
      <c r="M192" s="17">
        <f t="shared" si="5"/>
        <v>79.4676</v>
      </c>
      <c r="N192" s="17" t="s">
        <v>92</v>
      </c>
    </row>
    <row r="193" spans="1:14">
      <c r="A193" s="16" t="s">
        <v>438</v>
      </c>
      <c r="B193" s="35" t="s">
        <v>439</v>
      </c>
      <c r="C193" s="16" t="s">
        <v>2</v>
      </c>
      <c r="D193" s="16" t="s">
        <v>68</v>
      </c>
      <c r="E193" s="17">
        <v>32841.96</v>
      </c>
      <c r="F193" s="69" t="s">
        <v>90</v>
      </c>
      <c r="G193" s="35" t="s">
        <v>897</v>
      </c>
      <c r="H193" s="36">
        <v>10</v>
      </c>
      <c r="I193" s="17">
        <v>3185.67012</v>
      </c>
      <c r="J193" s="17">
        <f>I193+'2021年固定资产折旧表'!J193</f>
        <v>6371.34024</v>
      </c>
      <c r="K193" s="17">
        <f t="shared" si="4"/>
        <v>26470.61976</v>
      </c>
      <c r="L193" s="72">
        <v>0.03</v>
      </c>
      <c r="M193" s="17">
        <f t="shared" si="5"/>
        <v>985.2588</v>
      </c>
      <c r="N193" s="17" t="s">
        <v>92</v>
      </c>
    </row>
    <row r="194" spans="1:14">
      <c r="A194" s="16" t="s">
        <v>440</v>
      </c>
      <c r="B194" s="35" t="s">
        <v>441</v>
      </c>
      <c r="C194" s="16" t="s">
        <v>2</v>
      </c>
      <c r="D194" s="16" t="s">
        <v>68</v>
      </c>
      <c r="E194" s="17">
        <v>13356.34</v>
      </c>
      <c r="F194" s="69" t="s">
        <v>90</v>
      </c>
      <c r="G194" s="35" t="s">
        <v>897</v>
      </c>
      <c r="H194" s="36">
        <v>10</v>
      </c>
      <c r="I194" s="17">
        <v>1295.56498</v>
      </c>
      <c r="J194" s="17">
        <f>I194+'2021年固定资产折旧表'!J194</f>
        <v>2591.12996</v>
      </c>
      <c r="K194" s="17">
        <f t="shared" si="4"/>
        <v>10765.21004</v>
      </c>
      <c r="L194" s="72">
        <v>0.03</v>
      </c>
      <c r="M194" s="17">
        <f t="shared" si="5"/>
        <v>400.6902</v>
      </c>
      <c r="N194" s="17" t="s">
        <v>92</v>
      </c>
    </row>
    <row r="195" spans="1:14">
      <c r="A195" s="16" t="s">
        <v>442</v>
      </c>
      <c r="B195" s="35" t="s">
        <v>443</v>
      </c>
      <c r="C195" s="16" t="s">
        <v>2</v>
      </c>
      <c r="D195" s="16" t="s">
        <v>68</v>
      </c>
      <c r="E195" s="17">
        <v>10352.86</v>
      </c>
      <c r="F195" s="69" t="s">
        <v>90</v>
      </c>
      <c r="G195" s="35" t="s">
        <v>897</v>
      </c>
      <c r="H195" s="36">
        <v>10</v>
      </c>
      <c r="I195" s="17">
        <v>1004.22742</v>
      </c>
      <c r="J195" s="17">
        <f>I195+'2021年固定资产折旧表'!J195</f>
        <v>2008.45484</v>
      </c>
      <c r="K195" s="17">
        <f t="shared" si="4"/>
        <v>8344.40516</v>
      </c>
      <c r="L195" s="72">
        <v>0.03</v>
      </c>
      <c r="M195" s="17">
        <f t="shared" si="5"/>
        <v>310.5858</v>
      </c>
      <c r="N195" s="17" t="s">
        <v>92</v>
      </c>
    </row>
    <row r="196" spans="1:14">
      <c r="A196" s="16" t="s">
        <v>444</v>
      </c>
      <c r="B196" s="35" t="s">
        <v>445</v>
      </c>
      <c r="C196" s="16" t="s">
        <v>2</v>
      </c>
      <c r="D196" s="16" t="s">
        <v>35</v>
      </c>
      <c r="E196" s="17">
        <v>11363.38</v>
      </c>
      <c r="F196" s="69" t="s">
        <v>90</v>
      </c>
      <c r="G196" s="35" t="s">
        <v>897</v>
      </c>
      <c r="H196" s="36">
        <v>10</v>
      </c>
      <c r="I196" s="17">
        <v>1102.24786</v>
      </c>
      <c r="J196" s="17">
        <f>I196+'2021年固定资产折旧表'!J196</f>
        <v>2204.49572</v>
      </c>
      <c r="K196" s="17">
        <f t="shared" ref="K196:K259" si="6">E196-J196</f>
        <v>9158.88428</v>
      </c>
      <c r="L196" s="72">
        <v>0.03</v>
      </c>
      <c r="M196" s="17">
        <f t="shared" ref="M196:M259" si="7">E196*L196</f>
        <v>340.9014</v>
      </c>
      <c r="N196" s="17" t="s">
        <v>92</v>
      </c>
    </row>
    <row r="197" spans="1:14">
      <c r="A197" s="16" t="s">
        <v>446</v>
      </c>
      <c r="B197" s="35" t="s">
        <v>315</v>
      </c>
      <c r="C197" s="16" t="s">
        <v>2</v>
      </c>
      <c r="D197" s="16" t="s">
        <v>35</v>
      </c>
      <c r="E197" s="17">
        <v>1760.67</v>
      </c>
      <c r="F197" s="69" t="s">
        <v>90</v>
      </c>
      <c r="G197" s="35" t="s">
        <v>897</v>
      </c>
      <c r="H197" s="36">
        <v>10</v>
      </c>
      <c r="I197" s="17">
        <v>170.78499</v>
      </c>
      <c r="J197" s="17">
        <f>I197+'2021年固定资产折旧表'!J197</f>
        <v>341.56998</v>
      </c>
      <c r="K197" s="17">
        <f t="shared" si="6"/>
        <v>1419.10002</v>
      </c>
      <c r="L197" s="72">
        <v>0.03</v>
      </c>
      <c r="M197" s="17">
        <f t="shared" si="7"/>
        <v>52.8201</v>
      </c>
      <c r="N197" s="17" t="s">
        <v>92</v>
      </c>
    </row>
    <row r="198" spans="1:14">
      <c r="A198" s="16" t="s">
        <v>447</v>
      </c>
      <c r="B198" s="35" t="s">
        <v>448</v>
      </c>
      <c r="C198" s="16" t="s">
        <v>2</v>
      </c>
      <c r="D198" s="16" t="s">
        <v>13</v>
      </c>
      <c r="E198" s="17">
        <v>249.52</v>
      </c>
      <c r="F198" s="69" t="s">
        <v>90</v>
      </c>
      <c r="G198" s="35" t="s">
        <v>897</v>
      </c>
      <c r="H198" s="36">
        <v>10</v>
      </c>
      <c r="I198" s="17">
        <v>24.20344</v>
      </c>
      <c r="J198" s="17">
        <f>I198+'2021年固定资产折旧表'!J198</f>
        <v>48.40688</v>
      </c>
      <c r="K198" s="17">
        <f t="shared" si="6"/>
        <v>201.11312</v>
      </c>
      <c r="L198" s="72">
        <v>0.03</v>
      </c>
      <c r="M198" s="17">
        <f t="shared" si="7"/>
        <v>7.4856</v>
      </c>
      <c r="N198" s="17" t="s">
        <v>92</v>
      </c>
    </row>
    <row r="199" spans="1:14">
      <c r="A199" s="16" t="s">
        <v>449</v>
      </c>
      <c r="B199" s="35" t="s">
        <v>291</v>
      </c>
      <c r="C199" s="16" t="s">
        <v>2</v>
      </c>
      <c r="D199" s="16" t="s">
        <v>13</v>
      </c>
      <c r="E199" s="17">
        <v>2186.58</v>
      </c>
      <c r="F199" s="69" t="s">
        <v>90</v>
      </c>
      <c r="G199" s="35" t="s">
        <v>897</v>
      </c>
      <c r="H199" s="36">
        <v>10</v>
      </c>
      <c r="I199" s="17">
        <v>212.09826</v>
      </c>
      <c r="J199" s="17">
        <f>I199+'2021年固定资产折旧表'!J199</f>
        <v>424.19652</v>
      </c>
      <c r="K199" s="17">
        <f t="shared" si="6"/>
        <v>1762.38348</v>
      </c>
      <c r="L199" s="72">
        <v>0.03</v>
      </c>
      <c r="M199" s="17">
        <f t="shared" si="7"/>
        <v>65.5974</v>
      </c>
      <c r="N199" s="17" t="s">
        <v>92</v>
      </c>
    </row>
    <row r="200" spans="1:14">
      <c r="A200" s="16" t="s">
        <v>450</v>
      </c>
      <c r="B200" s="35" t="s">
        <v>404</v>
      </c>
      <c r="C200" s="16" t="s">
        <v>2</v>
      </c>
      <c r="D200" s="16" t="s">
        <v>13</v>
      </c>
      <c r="E200" s="17">
        <v>2006.05</v>
      </c>
      <c r="F200" s="69" t="s">
        <v>90</v>
      </c>
      <c r="G200" s="35" t="s">
        <v>897</v>
      </c>
      <c r="H200" s="36">
        <v>10</v>
      </c>
      <c r="I200" s="17">
        <v>194.58685</v>
      </c>
      <c r="J200" s="17">
        <f>I200+'2021年固定资产折旧表'!J200</f>
        <v>389.1737</v>
      </c>
      <c r="K200" s="17">
        <f t="shared" si="6"/>
        <v>1616.8763</v>
      </c>
      <c r="L200" s="72">
        <v>0.03</v>
      </c>
      <c r="M200" s="17">
        <f t="shared" si="7"/>
        <v>60.1815</v>
      </c>
      <c r="N200" s="17" t="s">
        <v>92</v>
      </c>
    </row>
    <row r="201" spans="1:14">
      <c r="A201" s="16" t="s">
        <v>451</v>
      </c>
      <c r="B201" s="35" t="s">
        <v>293</v>
      </c>
      <c r="C201" s="16" t="s">
        <v>2</v>
      </c>
      <c r="D201" s="16" t="s">
        <v>13</v>
      </c>
      <c r="E201" s="17">
        <v>2073.61</v>
      </c>
      <c r="F201" s="69" t="s">
        <v>90</v>
      </c>
      <c r="G201" s="35" t="s">
        <v>897</v>
      </c>
      <c r="H201" s="36">
        <v>10</v>
      </c>
      <c r="I201" s="17">
        <v>201.14017</v>
      </c>
      <c r="J201" s="17">
        <f>I201+'2021年固定资产折旧表'!J201</f>
        <v>402.28034</v>
      </c>
      <c r="K201" s="17">
        <f t="shared" si="6"/>
        <v>1671.32966</v>
      </c>
      <c r="L201" s="72">
        <v>0.03</v>
      </c>
      <c r="M201" s="17">
        <f t="shared" si="7"/>
        <v>62.2083</v>
      </c>
      <c r="N201" s="17" t="s">
        <v>92</v>
      </c>
    </row>
    <row r="202" spans="1:14">
      <c r="A202" s="16" t="s">
        <v>452</v>
      </c>
      <c r="B202" s="35" t="s">
        <v>453</v>
      </c>
      <c r="C202" s="16" t="s">
        <v>2</v>
      </c>
      <c r="D202" s="16" t="s">
        <v>13</v>
      </c>
      <c r="E202" s="17">
        <v>2288.39</v>
      </c>
      <c r="F202" s="69" t="s">
        <v>90</v>
      </c>
      <c r="G202" s="35" t="s">
        <v>897</v>
      </c>
      <c r="H202" s="36">
        <v>10</v>
      </c>
      <c r="I202" s="17">
        <v>221.97383</v>
      </c>
      <c r="J202" s="17">
        <f>I202+'2021年固定资产折旧表'!J202</f>
        <v>443.94766</v>
      </c>
      <c r="K202" s="17">
        <f t="shared" si="6"/>
        <v>1844.44234</v>
      </c>
      <c r="L202" s="72">
        <v>0.03</v>
      </c>
      <c r="M202" s="17">
        <f t="shared" si="7"/>
        <v>68.6517</v>
      </c>
      <c r="N202" s="17" t="s">
        <v>92</v>
      </c>
    </row>
    <row r="203" spans="1:14">
      <c r="A203" s="16" t="s">
        <v>454</v>
      </c>
      <c r="B203" s="35" t="s">
        <v>455</v>
      </c>
      <c r="C203" s="16" t="s">
        <v>2</v>
      </c>
      <c r="D203" s="16" t="s">
        <v>13</v>
      </c>
      <c r="E203" s="17">
        <v>1389.5</v>
      </c>
      <c r="F203" s="69" t="s">
        <v>90</v>
      </c>
      <c r="G203" s="35" t="s">
        <v>897</v>
      </c>
      <c r="H203" s="36">
        <v>10</v>
      </c>
      <c r="I203" s="17">
        <v>134.7815</v>
      </c>
      <c r="J203" s="17">
        <f>I203+'2021年固定资产折旧表'!J203</f>
        <v>269.563</v>
      </c>
      <c r="K203" s="17">
        <f t="shared" si="6"/>
        <v>1119.937</v>
      </c>
      <c r="L203" s="72">
        <v>0.03</v>
      </c>
      <c r="M203" s="17">
        <f t="shared" si="7"/>
        <v>41.685</v>
      </c>
      <c r="N203" s="17" t="s">
        <v>92</v>
      </c>
    </row>
    <row r="204" spans="1:14">
      <c r="A204" s="16" t="s">
        <v>456</v>
      </c>
      <c r="B204" s="35" t="s">
        <v>457</v>
      </c>
      <c r="C204" s="16" t="s">
        <v>2</v>
      </c>
      <c r="D204" s="16" t="s">
        <v>13</v>
      </c>
      <c r="E204" s="17">
        <v>781.44</v>
      </c>
      <c r="F204" s="69" t="s">
        <v>90</v>
      </c>
      <c r="G204" s="35" t="s">
        <v>897</v>
      </c>
      <c r="H204" s="36">
        <v>10</v>
      </c>
      <c r="I204" s="17">
        <v>75.79968</v>
      </c>
      <c r="J204" s="17">
        <f>I204+'2021年固定资产折旧表'!J204</f>
        <v>151.59936</v>
      </c>
      <c r="K204" s="17">
        <f t="shared" si="6"/>
        <v>629.84064</v>
      </c>
      <c r="L204" s="72">
        <v>0.03</v>
      </c>
      <c r="M204" s="17">
        <f t="shared" si="7"/>
        <v>23.4432</v>
      </c>
      <c r="N204" s="17" t="s">
        <v>92</v>
      </c>
    </row>
    <row r="205" spans="1:14">
      <c r="A205" s="16" t="s">
        <v>458</v>
      </c>
      <c r="B205" s="35" t="s">
        <v>459</v>
      </c>
      <c r="C205" s="16" t="s">
        <v>2</v>
      </c>
      <c r="D205" s="16" t="s">
        <v>13</v>
      </c>
      <c r="E205" s="17">
        <v>2294.76</v>
      </c>
      <c r="F205" s="69" t="s">
        <v>90</v>
      </c>
      <c r="G205" s="35" t="s">
        <v>897</v>
      </c>
      <c r="H205" s="36">
        <v>10</v>
      </c>
      <c r="I205" s="17">
        <v>222.59172</v>
      </c>
      <c r="J205" s="17">
        <f>I205+'2021年固定资产折旧表'!J205</f>
        <v>445.18344</v>
      </c>
      <c r="K205" s="17">
        <f t="shared" si="6"/>
        <v>1849.57656</v>
      </c>
      <c r="L205" s="72">
        <v>0.03</v>
      </c>
      <c r="M205" s="17">
        <f t="shared" si="7"/>
        <v>68.8428</v>
      </c>
      <c r="N205" s="17" t="s">
        <v>92</v>
      </c>
    </row>
    <row r="206" spans="1:14">
      <c r="A206" s="16" t="s">
        <v>460</v>
      </c>
      <c r="B206" s="35" t="s">
        <v>461</v>
      </c>
      <c r="C206" s="16" t="s">
        <v>2</v>
      </c>
      <c r="D206" s="16" t="s">
        <v>13</v>
      </c>
      <c r="E206" s="17">
        <v>2665.8</v>
      </c>
      <c r="F206" s="69" t="s">
        <v>90</v>
      </c>
      <c r="G206" s="35" t="s">
        <v>897</v>
      </c>
      <c r="H206" s="36">
        <v>10</v>
      </c>
      <c r="I206" s="17">
        <v>258.5826</v>
      </c>
      <c r="J206" s="17">
        <f>I206+'2021年固定资产折旧表'!J206</f>
        <v>517.1652</v>
      </c>
      <c r="K206" s="17">
        <f t="shared" si="6"/>
        <v>2148.6348</v>
      </c>
      <c r="L206" s="72">
        <v>0.03</v>
      </c>
      <c r="M206" s="17">
        <f t="shared" si="7"/>
        <v>79.974</v>
      </c>
      <c r="N206" s="17" t="s">
        <v>92</v>
      </c>
    </row>
    <row r="207" spans="1:14">
      <c r="A207" s="16" t="s">
        <v>462</v>
      </c>
      <c r="B207" s="35" t="s">
        <v>303</v>
      </c>
      <c r="C207" s="16" t="s">
        <v>2</v>
      </c>
      <c r="D207" s="16" t="s">
        <v>13</v>
      </c>
      <c r="E207" s="17">
        <v>7416.52</v>
      </c>
      <c r="F207" s="69" t="s">
        <v>90</v>
      </c>
      <c r="G207" s="35" t="s">
        <v>897</v>
      </c>
      <c r="H207" s="36">
        <v>10</v>
      </c>
      <c r="I207" s="17">
        <v>719.40244</v>
      </c>
      <c r="J207" s="17">
        <f>I207+'2021年固定资产折旧表'!J207</f>
        <v>1438.80488</v>
      </c>
      <c r="K207" s="17">
        <f t="shared" si="6"/>
        <v>5977.71512</v>
      </c>
      <c r="L207" s="72">
        <v>0.03</v>
      </c>
      <c r="M207" s="17">
        <f t="shared" si="7"/>
        <v>222.4956</v>
      </c>
      <c r="N207" s="17" t="s">
        <v>92</v>
      </c>
    </row>
    <row r="208" spans="1:14">
      <c r="A208" s="16" t="s">
        <v>463</v>
      </c>
      <c r="B208" s="35" t="s">
        <v>412</v>
      </c>
      <c r="C208" s="16" t="s">
        <v>2</v>
      </c>
      <c r="D208" s="16" t="s">
        <v>13</v>
      </c>
      <c r="E208" s="17">
        <v>2977.74</v>
      </c>
      <c r="F208" s="69" t="s">
        <v>90</v>
      </c>
      <c r="G208" s="35" t="s">
        <v>897</v>
      </c>
      <c r="H208" s="36">
        <v>10</v>
      </c>
      <c r="I208" s="17">
        <v>288.84078</v>
      </c>
      <c r="J208" s="17">
        <f>I208+'2021年固定资产折旧表'!J208</f>
        <v>577.68156</v>
      </c>
      <c r="K208" s="17">
        <f t="shared" si="6"/>
        <v>2400.05844</v>
      </c>
      <c r="L208" s="72">
        <v>0.03</v>
      </c>
      <c r="M208" s="17">
        <f t="shared" si="7"/>
        <v>89.3322</v>
      </c>
      <c r="N208" s="17" t="s">
        <v>92</v>
      </c>
    </row>
    <row r="209" spans="1:14">
      <c r="A209" s="16" t="s">
        <v>464</v>
      </c>
      <c r="B209" s="35" t="s">
        <v>414</v>
      </c>
      <c r="C209" s="16" t="s">
        <v>2</v>
      </c>
      <c r="D209" s="16" t="s">
        <v>13</v>
      </c>
      <c r="E209" s="17">
        <v>2335.88</v>
      </c>
      <c r="F209" s="69" t="s">
        <v>90</v>
      </c>
      <c r="G209" s="35" t="s">
        <v>897</v>
      </c>
      <c r="H209" s="36">
        <v>10</v>
      </c>
      <c r="I209" s="17">
        <v>226.58036</v>
      </c>
      <c r="J209" s="17">
        <f>I209+'2021年固定资产折旧表'!J209</f>
        <v>453.16072</v>
      </c>
      <c r="K209" s="17">
        <f t="shared" si="6"/>
        <v>1882.71928</v>
      </c>
      <c r="L209" s="72">
        <v>0.03</v>
      </c>
      <c r="M209" s="17">
        <f t="shared" si="7"/>
        <v>70.0764</v>
      </c>
      <c r="N209" s="17" t="s">
        <v>92</v>
      </c>
    </row>
    <row r="210" spans="1:14">
      <c r="A210" s="16" t="s">
        <v>465</v>
      </c>
      <c r="B210" s="35" t="s">
        <v>466</v>
      </c>
      <c r="C210" s="16" t="s">
        <v>2</v>
      </c>
      <c r="D210" s="16" t="s">
        <v>13</v>
      </c>
      <c r="E210" s="17">
        <v>5314.92</v>
      </c>
      <c r="F210" s="69" t="s">
        <v>90</v>
      </c>
      <c r="G210" s="35" t="s">
        <v>897</v>
      </c>
      <c r="H210" s="36">
        <v>10</v>
      </c>
      <c r="I210" s="17">
        <v>515.54724</v>
      </c>
      <c r="J210" s="17">
        <f>I210+'2021年固定资产折旧表'!J210</f>
        <v>1031.09448</v>
      </c>
      <c r="K210" s="17">
        <f t="shared" si="6"/>
        <v>4283.82552</v>
      </c>
      <c r="L210" s="72">
        <v>0.03</v>
      </c>
      <c r="M210" s="17">
        <f t="shared" si="7"/>
        <v>159.4476</v>
      </c>
      <c r="N210" s="17" t="s">
        <v>92</v>
      </c>
    </row>
    <row r="211" spans="1:14">
      <c r="A211" s="16" t="s">
        <v>467</v>
      </c>
      <c r="B211" s="35" t="s">
        <v>468</v>
      </c>
      <c r="C211" s="16" t="s">
        <v>2</v>
      </c>
      <c r="D211" s="16" t="s">
        <v>13</v>
      </c>
      <c r="E211" s="17">
        <v>2258.8</v>
      </c>
      <c r="F211" s="69" t="s">
        <v>90</v>
      </c>
      <c r="G211" s="35" t="s">
        <v>897</v>
      </c>
      <c r="H211" s="36">
        <v>10</v>
      </c>
      <c r="I211" s="17">
        <v>219.1036</v>
      </c>
      <c r="J211" s="17">
        <f>I211+'2021年固定资产折旧表'!J211</f>
        <v>438.2072</v>
      </c>
      <c r="K211" s="17">
        <f t="shared" si="6"/>
        <v>1820.5928</v>
      </c>
      <c r="L211" s="72">
        <v>0.03</v>
      </c>
      <c r="M211" s="17">
        <f t="shared" si="7"/>
        <v>67.764</v>
      </c>
      <c r="N211" s="17" t="s">
        <v>92</v>
      </c>
    </row>
    <row r="212" spans="1:14">
      <c r="A212" s="16" t="s">
        <v>469</v>
      </c>
      <c r="B212" s="35" t="s">
        <v>240</v>
      </c>
      <c r="C212" s="16" t="s">
        <v>2</v>
      </c>
      <c r="D212" s="16" t="s">
        <v>13</v>
      </c>
      <c r="E212" s="17">
        <v>2097.16</v>
      </c>
      <c r="F212" s="69" t="s">
        <v>90</v>
      </c>
      <c r="G212" s="35" t="s">
        <v>897</v>
      </c>
      <c r="H212" s="36">
        <v>10</v>
      </c>
      <c r="I212" s="17">
        <v>203.42452</v>
      </c>
      <c r="J212" s="17">
        <f>I212+'2021年固定资产折旧表'!J212</f>
        <v>406.84904</v>
      </c>
      <c r="K212" s="17">
        <f t="shared" si="6"/>
        <v>1690.31096</v>
      </c>
      <c r="L212" s="72">
        <v>0.03</v>
      </c>
      <c r="M212" s="17">
        <f t="shared" si="7"/>
        <v>62.9148</v>
      </c>
      <c r="N212" s="17" t="s">
        <v>92</v>
      </c>
    </row>
    <row r="213" spans="1:14">
      <c r="A213" s="16" t="s">
        <v>470</v>
      </c>
      <c r="B213" s="35" t="s">
        <v>471</v>
      </c>
      <c r="C213" s="16" t="s">
        <v>2</v>
      </c>
      <c r="D213" s="16" t="s">
        <v>13</v>
      </c>
      <c r="E213" s="17">
        <v>2970.56</v>
      </c>
      <c r="F213" s="69" t="s">
        <v>90</v>
      </c>
      <c r="G213" s="35" t="s">
        <v>897</v>
      </c>
      <c r="H213" s="36">
        <v>10</v>
      </c>
      <c r="I213" s="17">
        <v>288.14432</v>
      </c>
      <c r="J213" s="17">
        <f>I213+'2021年固定资产折旧表'!J213</f>
        <v>576.28864</v>
      </c>
      <c r="K213" s="17">
        <f t="shared" si="6"/>
        <v>2394.27136</v>
      </c>
      <c r="L213" s="72">
        <v>0.03</v>
      </c>
      <c r="M213" s="17">
        <f t="shared" si="7"/>
        <v>89.1168</v>
      </c>
      <c r="N213" s="17" t="s">
        <v>92</v>
      </c>
    </row>
    <row r="214" spans="1:14">
      <c r="A214" s="16" t="s">
        <v>472</v>
      </c>
      <c r="B214" s="35" t="s">
        <v>473</v>
      </c>
      <c r="C214" s="16" t="s">
        <v>2</v>
      </c>
      <c r="D214" s="16" t="s">
        <v>13</v>
      </c>
      <c r="E214" s="17">
        <v>1594.08</v>
      </c>
      <c r="F214" s="69" t="s">
        <v>90</v>
      </c>
      <c r="G214" s="35" t="s">
        <v>897</v>
      </c>
      <c r="H214" s="36">
        <v>10</v>
      </c>
      <c r="I214" s="17">
        <v>154.62576</v>
      </c>
      <c r="J214" s="17">
        <f>I214+'2021年固定资产折旧表'!J214</f>
        <v>309.25152</v>
      </c>
      <c r="K214" s="17">
        <f t="shared" si="6"/>
        <v>1284.82848</v>
      </c>
      <c r="L214" s="72">
        <v>0.03</v>
      </c>
      <c r="M214" s="17">
        <f t="shared" si="7"/>
        <v>47.8224</v>
      </c>
      <c r="N214" s="17" t="s">
        <v>92</v>
      </c>
    </row>
    <row r="215" spans="1:14">
      <c r="A215" s="16" t="s">
        <v>474</v>
      </c>
      <c r="B215" s="35" t="s">
        <v>475</v>
      </c>
      <c r="C215" s="16" t="s">
        <v>2</v>
      </c>
      <c r="D215" s="16" t="s">
        <v>13</v>
      </c>
      <c r="E215" s="17">
        <v>1662.71</v>
      </c>
      <c r="F215" s="69" t="s">
        <v>90</v>
      </c>
      <c r="G215" s="35" t="s">
        <v>897</v>
      </c>
      <c r="H215" s="36">
        <v>10</v>
      </c>
      <c r="I215" s="17">
        <v>161.28287</v>
      </c>
      <c r="J215" s="17">
        <f>I215+'2021年固定资产折旧表'!J215</f>
        <v>322.56574</v>
      </c>
      <c r="K215" s="17">
        <f t="shared" si="6"/>
        <v>1340.14426</v>
      </c>
      <c r="L215" s="72">
        <v>0.03</v>
      </c>
      <c r="M215" s="17">
        <f t="shared" si="7"/>
        <v>49.8813</v>
      </c>
      <c r="N215" s="17" t="s">
        <v>92</v>
      </c>
    </row>
    <row r="216" spans="1:14">
      <c r="A216" s="16" t="s">
        <v>476</v>
      </c>
      <c r="B216" s="35" t="s">
        <v>477</v>
      </c>
      <c r="C216" s="16" t="s">
        <v>2</v>
      </c>
      <c r="D216" s="16" t="s">
        <v>13</v>
      </c>
      <c r="E216" s="17">
        <v>771.33</v>
      </c>
      <c r="F216" s="69" t="s">
        <v>90</v>
      </c>
      <c r="G216" s="35" t="s">
        <v>897</v>
      </c>
      <c r="H216" s="36">
        <v>10</v>
      </c>
      <c r="I216" s="17">
        <v>74.81901</v>
      </c>
      <c r="J216" s="17">
        <f>I216+'2021年固定资产折旧表'!J216</f>
        <v>149.63802</v>
      </c>
      <c r="K216" s="17">
        <f t="shared" si="6"/>
        <v>621.69198</v>
      </c>
      <c r="L216" s="72">
        <v>0.03</v>
      </c>
      <c r="M216" s="17">
        <f t="shared" si="7"/>
        <v>23.1399</v>
      </c>
      <c r="N216" s="17" t="s">
        <v>92</v>
      </c>
    </row>
    <row r="217" spans="1:14">
      <c r="A217" s="16" t="s">
        <v>478</v>
      </c>
      <c r="B217" s="35" t="s">
        <v>479</v>
      </c>
      <c r="C217" s="16" t="s">
        <v>2</v>
      </c>
      <c r="D217" s="16" t="s">
        <v>13</v>
      </c>
      <c r="E217" s="17">
        <v>293.42</v>
      </c>
      <c r="F217" s="69" t="s">
        <v>90</v>
      </c>
      <c r="G217" s="35" t="s">
        <v>897</v>
      </c>
      <c r="H217" s="36">
        <v>10</v>
      </c>
      <c r="I217" s="17">
        <v>28.46174</v>
      </c>
      <c r="J217" s="17">
        <f>I217+'2021年固定资产折旧表'!J217</f>
        <v>56.92348</v>
      </c>
      <c r="K217" s="17">
        <f t="shared" si="6"/>
        <v>236.49652</v>
      </c>
      <c r="L217" s="72">
        <v>0.03</v>
      </c>
      <c r="M217" s="17">
        <f t="shared" si="7"/>
        <v>8.8026</v>
      </c>
      <c r="N217" s="17" t="s">
        <v>92</v>
      </c>
    </row>
    <row r="218" spans="1:14">
      <c r="A218" s="16" t="s">
        <v>480</v>
      </c>
      <c r="B218" s="35" t="s">
        <v>481</v>
      </c>
      <c r="C218" s="16" t="s">
        <v>2</v>
      </c>
      <c r="D218" s="16" t="s">
        <v>13</v>
      </c>
      <c r="E218" s="17">
        <v>87.78</v>
      </c>
      <c r="F218" s="69" t="s">
        <v>90</v>
      </c>
      <c r="G218" s="35" t="s">
        <v>897</v>
      </c>
      <c r="H218" s="36">
        <v>10</v>
      </c>
      <c r="I218" s="17">
        <v>8.51466</v>
      </c>
      <c r="J218" s="17">
        <f>I218+'2021年固定资产折旧表'!J218</f>
        <v>17.02932</v>
      </c>
      <c r="K218" s="17">
        <f t="shared" si="6"/>
        <v>70.75068</v>
      </c>
      <c r="L218" s="72">
        <v>0.03</v>
      </c>
      <c r="M218" s="17">
        <f t="shared" si="7"/>
        <v>2.6334</v>
      </c>
      <c r="N218" s="17" t="s">
        <v>92</v>
      </c>
    </row>
    <row r="219" spans="1:14">
      <c r="A219" s="16" t="s">
        <v>482</v>
      </c>
      <c r="B219" s="35" t="s">
        <v>352</v>
      </c>
      <c r="C219" s="16" t="s">
        <v>2</v>
      </c>
      <c r="D219" s="16" t="s">
        <v>13</v>
      </c>
      <c r="E219" s="17">
        <v>3408.88</v>
      </c>
      <c r="F219" s="69" t="s">
        <v>90</v>
      </c>
      <c r="G219" s="35" t="s">
        <v>897</v>
      </c>
      <c r="H219" s="36">
        <v>10</v>
      </c>
      <c r="I219" s="17">
        <v>330.66136</v>
      </c>
      <c r="J219" s="17">
        <f>I219+'2021年固定资产折旧表'!J219</f>
        <v>661.32272</v>
      </c>
      <c r="K219" s="17">
        <f t="shared" si="6"/>
        <v>2747.55728</v>
      </c>
      <c r="L219" s="72">
        <v>0.03</v>
      </c>
      <c r="M219" s="17">
        <f t="shared" si="7"/>
        <v>102.2664</v>
      </c>
      <c r="N219" s="17" t="s">
        <v>92</v>
      </c>
    </row>
    <row r="220" spans="1:14">
      <c r="A220" s="16" t="s">
        <v>483</v>
      </c>
      <c r="B220" s="35" t="s">
        <v>484</v>
      </c>
      <c r="C220" s="16" t="s">
        <v>2</v>
      </c>
      <c r="D220" s="16" t="s">
        <v>13</v>
      </c>
      <c r="E220" s="17">
        <v>1310.62</v>
      </c>
      <c r="F220" s="69" t="s">
        <v>90</v>
      </c>
      <c r="G220" s="35" t="s">
        <v>897</v>
      </c>
      <c r="H220" s="36">
        <v>10</v>
      </c>
      <c r="I220" s="17">
        <v>127.13014</v>
      </c>
      <c r="J220" s="17">
        <f>I220+'2021年固定资产折旧表'!J220</f>
        <v>254.26028</v>
      </c>
      <c r="K220" s="17">
        <f t="shared" si="6"/>
        <v>1056.35972</v>
      </c>
      <c r="L220" s="72">
        <v>0.03</v>
      </c>
      <c r="M220" s="17">
        <f t="shared" si="7"/>
        <v>39.3186</v>
      </c>
      <c r="N220" s="17" t="s">
        <v>92</v>
      </c>
    </row>
    <row r="221" spans="1:14">
      <c r="A221" s="16" t="s">
        <v>485</v>
      </c>
      <c r="B221" s="35" t="s">
        <v>486</v>
      </c>
      <c r="C221" s="16" t="s">
        <v>2</v>
      </c>
      <c r="D221" s="16" t="s">
        <v>13</v>
      </c>
      <c r="E221" s="17">
        <v>1695.91</v>
      </c>
      <c r="F221" s="69" t="s">
        <v>90</v>
      </c>
      <c r="G221" s="35" t="s">
        <v>897</v>
      </c>
      <c r="H221" s="36">
        <v>10</v>
      </c>
      <c r="I221" s="17">
        <v>164.50327</v>
      </c>
      <c r="J221" s="17">
        <f>I221+'2021年固定资产折旧表'!J221</f>
        <v>329.00654</v>
      </c>
      <c r="K221" s="17">
        <f t="shared" si="6"/>
        <v>1366.90346</v>
      </c>
      <c r="L221" s="72">
        <v>0.03</v>
      </c>
      <c r="M221" s="17">
        <f t="shared" si="7"/>
        <v>50.8773</v>
      </c>
      <c r="N221" s="17" t="s">
        <v>92</v>
      </c>
    </row>
    <row r="222" spans="1:14">
      <c r="A222" s="16" t="s">
        <v>487</v>
      </c>
      <c r="B222" s="35" t="s">
        <v>488</v>
      </c>
      <c r="C222" s="16" t="s">
        <v>2</v>
      </c>
      <c r="D222" s="16" t="s">
        <v>13</v>
      </c>
      <c r="E222" s="17">
        <v>1448.64</v>
      </c>
      <c r="F222" s="69" t="s">
        <v>90</v>
      </c>
      <c r="G222" s="35" t="s">
        <v>897</v>
      </c>
      <c r="H222" s="36">
        <v>10</v>
      </c>
      <c r="I222" s="17">
        <v>140.51808</v>
      </c>
      <c r="J222" s="17">
        <f>I222+'2021年固定资产折旧表'!J222</f>
        <v>281.03616</v>
      </c>
      <c r="K222" s="17">
        <f t="shared" si="6"/>
        <v>1167.60384</v>
      </c>
      <c r="L222" s="72">
        <v>0.03</v>
      </c>
      <c r="M222" s="17">
        <f t="shared" si="7"/>
        <v>43.4592</v>
      </c>
      <c r="N222" s="17" t="s">
        <v>92</v>
      </c>
    </row>
    <row r="223" spans="1:14">
      <c r="A223" s="16" t="s">
        <v>489</v>
      </c>
      <c r="B223" s="35" t="s">
        <v>490</v>
      </c>
      <c r="C223" s="16" t="s">
        <v>2</v>
      </c>
      <c r="D223" s="16" t="s">
        <v>13</v>
      </c>
      <c r="E223" s="17">
        <v>2110.98</v>
      </c>
      <c r="F223" s="69" t="s">
        <v>90</v>
      </c>
      <c r="G223" s="35" t="s">
        <v>897</v>
      </c>
      <c r="H223" s="36">
        <v>10</v>
      </c>
      <c r="I223" s="17">
        <v>204.76506</v>
      </c>
      <c r="J223" s="17">
        <f>I223+'2021年固定资产折旧表'!J223</f>
        <v>409.53012</v>
      </c>
      <c r="K223" s="17">
        <f t="shared" si="6"/>
        <v>1701.44988</v>
      </c>
      <c r="L223" s="72">
        <v>0.03</v>
      </c>
      <c r="M223" s="17">
        <f t="shared" si="7"/>
        <v>63.3294</v>
      </c>
      <c r="N223" s="17" t="s">
        <v>92</v>
      </c>
    </row>
    <row r="224" spans="1:14">
      <c r="A224" s="16" t="s">
        <v>491</v>
      </c>
      <c r="B224" s="35" t="s">
        <v>492</v>
      </c>
      <c r="C224" s="16" t="s">
        <v>2</v>
      </c>
      <c r="D224" s="16" t="s">
        <v>13</v>
      </c>
      <c r="E224" s="17">
        <v>1298.6</v>
      </c>
      <c r="F224" s="69" t="s">
        <v>90</v>
      </c>
      <c r="G224" s="35" t="s">
        <v>897</v>
      </c>
      <c r="H224" s="36">
        <v>10</v>
      </c>
      <c r="I224" s="17">
        <v>125.9642</v>
      </c>
      <c r="J224" s="17">
        <f>I224+'2021年固定资产折旧表'!J224</f>
        <v>251.9284</v>
      </c>
      <c r="K224" s="17">
        <f t="shared" si="6"/>
        <v>1046.6716</v>
      </c>
      <c r="L224" s="72">
        <v>0.03</v>
      </c>
      <c r="M224" s="17">
        <f t="shared" si="7"/>
        <v>38.958</v>
      </c>
      <c r="N224" s="17" t="s">
        <v>92</v>
      </c>
    </row>
    <row r="225" spans="1:14">
      <c r="A225" s="16" t="s">
        <v>493</v>
      </c>
      <c r="B225" s="35" t="s">
        <v>494</v>
      </c>
      <c r="C225" s="16" t="s">
        <v>2</v>
      </c>
      <c r="D225" s="16" t="s">
        <v>13</v>
      </c>
      <c r="E225" s="17">
        <v>1138.92</v>
      </c>
      <c r="F225" s="69" t="s">
        <v>90</v>
      </c>
      <c r="G225" s="35" t="s">
        <v>897</v>
      </c>
      <c r="H225" s="36">
        <v>10</v>
      </c>
      <c r="I225" s="17">
        <v>110.47524</v>
      </c>
      <c r="J225" s="17">
        <f>I225+'2021年固定资产折旧表'!J225</f>
        <v>220.95048</v>
      </c>
      <c r="K225" s="17">
        <f t="shared" si="6"/>
        <v>917.96952</v>
      </c>
      <c r="L225" s="72">
        <v>0.03</v>
      </c>
      <c r="M225" s="17">
        <f t="shared" si="7"/>
        <v>34.1676</v>
      </c>
      <c r="N225" s="17" t="s">
        <v>92</v>
      </c>
    </row>
    <row r="226" spans="1:14">
      <c r="A226" s="16" t="s">
        <v>495</v>
      </c>
      <c r="B226" s="35" t="s">
        <v>496</v>
      </c>
      <c r="C226" s="16" t="s">
        <v>2</v>
      </c>
      <c r="D226" s="16" t="s">
        <v>13</v>
      </c>
      <c r="E226" s="17">
        <v>1014.54</v>
      </c>
      <c r="F226" s="69" t="s">
        <v>90</v>
      </c>
      <c r="G226" s="35" t="s">
        <v>897</v>
      </c>
      <c r="H226" s="36">
        <v>10</v>
      </c>
      <c r="I226" s="17">
        <v>98.41038</v>
      </c>
      <c r="J226" s="17">
        <f>I226+'2021年固定资产折旧表'!J226</f>
        <v>196.82076</v>
      </c>
      <c r="K226" s="17">
        <f t="shared" si="6"/>
        <v>817.71924</v>
      </c>
      <c r="L226" s="72">
        <v>0.03</v>
      </c>
      <c r="M226" s="17">
        <f t="shared" si="7"/>
        <v>30.4362</v>
      </c>
      <c r="N226" s="17" t="s">
        <v>92</v>
      </c>
    </row>
    <row r="227" spans="1:14">
      <c r="A227" s="16" t="s">
        <v>497</v>
      </c>
      <c r="B227" s="35" t="s">
        <v>498</v>
      </c>
      <c r="C227" s="16" t="s">
        <v>2</v>
      </c>
      <c r="D227" s="16" t="s">
        <v>13</v>
      </c>
      <c r="E227" s="17">
        <v>338.18</v>
      </c>
      <c r="F227" s="69" t="s">
        <v>90</v>
      </c>
      <c r="G227" s="35" t="s">
        <v>897</v>
      </c>
      <c r="H227" s="36">
        <v>10</v>
      </c>
      <c r="I227" s="17">
        <v>32.80346</v>
      </c>
      <c r="J227" s="17">
        <f>I227+'2021年固定资产折旧表'!J227</f>
        <v>65.60692</v>
      </c>
      <c r="K227" s="17">
        <f t="shared" si="6"/>
        <v>272.57308</v>
      </c>
      <c r="L227" s="72">
        <v>0.03</v>
      </c>
      <c r="M227" s="17">
        <f t="shared" si="7"/>
        <v>10.1454</v>
      </c>
      <c r="N227" s="17" t="s">
        <v>92</v>
      </c>
    </row>
    <row r="228" spans="1:14">
      <c r="A228" s="16" t="s">
        <v>499</v>
      </c>
      <c r="B228" s="35" t="s">
        <v>500</v>
      </c>
      <c r="C228" s="16" t="s">
        <v>2</v>
      </c>
      <c r="D228" s="16" t="s">
        <v>13</v>
      </c>
      <c r="E228" s="17">
        <v>244.89</v>
      </c>
      <c r="F228" s="69" t="s">
        <v>90</v>
      </c>
      <c r="G228" s="35" t="s">
        <v>897</v>
      </c>
      <c r="H228" s="36">
        <v>10</v>
      </c>
      <c r="I228" s="17">
        <v>23.75433</v>
      </c>
      <c r="J228" s="17">
        <f>I228+'2021年固定资产折旧表'!J228</f>
        <v>47.50866</v>
      </c>
      <c r="K228" s="17">
        <f t="shared" si="6"/>
        <v>197.38134</v>
      </c>
      <c r="L228" s="72">
        <v>0.03</v>
      </c>
      <c r="M228" s="17">
        <f t="shared" si="7"/>
        <v>7.3467</v>
      </c>
      <c r="N228" s="17" t="s">
        <v>92</v>
      </c>
    </row>
    <row r="229" spans="1:14">
      <c r="A229" s="16" t="s">
        <v>501</v>
      </c>
      <c r="B229" s="35" t="s">
        <v>502</v>
      </c>
      <c r="C229" s="16" t="s">
        <v>2</v>
      </c>
      <c r="D229" s="16" t="s">
        <v>13</v>
      </c>
      <c r="E229" s="17">
        <v>1074.8</v>
      </c>
      <c r="F229" s="69" t="s">
        <v>90</v>
      </c>
      <c r="G229" s="35" t="s">
        <v>897</v>
      </c>
      <c r="H229" s="36">
        <v>10</v>
      </c>
      <c r="I229" s="17">
        <v>104.2556</v>
      </c>
      <c r="J229" s="17">
        <f>I229+'2021年固定资产折旧表'!J229</f>
        <v>208.5112</v>
      </c>
      <c r="K229" s="17">
        <f t="shared" si="6"/>
        <v>866.2888</v>
      </c>
      <c r="L229" s="72">
        <v>0.03</v>
      </c>
      <c r="M229" s="17">
        <f t="shared" si="7"/>
        <v>32.244</v>
      </c>
      <c r="N229" s="17" t="s">
        <v>92</v>
      </c>
    </row>
    <row r="230" spans="1:14">
      <c r="A230" s="16" t="s">
        <v>503</v>
      </c>
      <c r="B230" s="35" t="s">
        <v>504</v>
      </c>
      <c r="C230" s="16" t="s">
        <v>2</v>
      </c>
      <c r="D230" s="16" t="s">
        <v>13</v>
      </c>
      <c r="E230" s="17">
        <v>268.7</v>
      </c>
      <c r="F230" s="69" t="s">
        <v>90</v>
      </c>
      <c r="G230" s="35" t="s">
        <v>897</v>
      </c>
      <c r="H230" s="36">
        <v>10</v>
      </c>
      <c r="I230" s="17">
        <v>26.0639</v>
      </c>
      <c r="J230" s="17">
        <f>I230+'2021年固定资产折旧表'!J230</f>
        <v>52.1278</v>
      </c>
      <c r="K230" s="17">
        <f t="shared" si="6"/>
        <v>216.5722</v>
      </c>
      <c r="L230" s="72">
        <v>0.03</v>
      </c>
      <c r="M230" s="17">
        <f t="shared" si="7"/>
        <v>8.061</v>
      </c>
      <c r="N230" s="17" t="s">
        <v>92</v>
      </c>
    </row>
    <row r="231" spans="1:14">
      <c r="A231" s="16" t="s">
        <v>505</v>
      </c>
      <c r="B231" s="35" t="s">
        <v>355</v>
      </c>
      <c r="C231" s="16" t="s">
        <v>2</v>
      </c>
      <c r="D231" s="16" t="s">
        <v>13</v>
      </c>
      <c r="E231" s="17">
        <v>381.03</v>
      </c>
      <c r="F231" s="69" t="s">
        <v>90</v>
      </c>
      <c r="G231" s="35" t="s">
        <v>897</v>
      </c>
      <c r="H231" s="36">
        <v>10</v>
      </c>
      <c r="I231" s="17">
        <v>36.95991</v>
      </c>
      <c r="J231" s="17">
        <f>I231+'2021年固定资产折旧表'!J231</f>
        <v>73.91982</v>
      </c>
      <c r="K231" s="17">
        <f t="shared" si="6"/>
        <v>307.11018</v>
      </c>
      <c r="L231" s="72">
        <v>0.03</v>
      </c>
      <c r="M231" s="17">
        <f t="shared" si="7"/>
        <v>11.4309</v>
      </c>
      <c r="N231" s="17" t="s">
        <v>92</v>
      </c>
    </row>
    <row r="232" spans="1:14">
      <c r="A232" s="16" t="s">
        <v>506</v>
      </c>
      <c r="B232" s="35" t="s">
        <v>507</v>
      </c>
      <c r="C232" s="16" t="s">
        <v>2</v>
      </c>
      <c r="D232" s="16" t="s">
        <v>13</v>
      </c>
      <c r="E232" s="17">
        <v>220.3</v>
      </c>
      <c r="F232" s="69" t="s">
        <v>90</v>
      </c>
      <c r="G232" s="35" t="s">
        <v>897</v>
      </c>
      <c r="H232" s="36">
        <v>10</v>
      </c>
      <c r="I232" s="17">
        <v>21.3691</v>
      </c>
      <c r="J232" s="17">
        <f>I232+'2021年固定资产折旧表'!J232</f>
        <v>42.7382</v>
      </c>
      <c r="K232" s="17">
        <f t="shared" si="6"/>
        <v>177.5618</v>
      </c>
      <c r="L232" s="72">
        <v>0.03</v>
      </c>
      <c r="M232" s="17">
        <f t="shared" si="7"/>
        <v>6.609</v>
      </c>
      <c r="N232" s="17" t="s">
        <v>92</v>
      </c>
    </row>
    <row r="233" spans="1:14">
      <c r="A233" s="16" t="s">
        <v>508</v>
      </c>
      <c r="B233" s="35" t="s">
        <v>509</v>
      </c>
      <c r="C233" s="16" t="s">
        <v>2</v>
      </c>
      <c r="D233" s="16" t="s">
        <v>13</v>
      </c>
      <c r="E233" s="17">
        <v>378.42</v>
      </c>
      <c r="F233" s="69" t="s">
        <v>90</v>
      </c>
      <c r="G233" s="35" t="s">
        <v>897</v>
      </c>
      <c r="H233" s="36">
        <v>10</v>
      </c>
      <c r="I233" s="17">
        <v>36.70674</v>
      </c>
      <c r="J233" s="17">
        <f>I233+'2021年固定资产折旧表'!J233</f>
        <v>73.41348</v>
      </c>
      <c r="K233" s="17">
        <f t="shared" si="6"/>
        <v>305.00652</v>
      </c>
      <c r="L233" s="72">
        <v>0.03</v>
      </c>
      <c r="M233" s="17">
        <f t="shared" si="7"/>
        <v>11.3526</v>
      </c>
      <c r="N233" s="17" t="s">
        <v>92</v>
      </c>
    </row>
    <row r="234" spans="1:14">
      <c r="A234" s="16" t="s">
        <v>510</v>
      </c>
      <c r="B234" s="35" t="s">
        <v>260</v>
      </c>
      <c r="C234" s="16" t="s">
        <v>2</v>
      </c>
      <c r="D234" s="16" t="s">
        <v>13</v>
      </c>
      <c r="E234" s="17">
        <v>3075.03</v>
      </c>
      <c r="F234" s="69" t="s">
        <v>90</v>
      </c>
      <c r="G234" s="35" t="s">
        <v>897</v>
      </c>
      <c r="H234" s="36">
        <v>10</v>
      </c>
      <c r="I234" s="17">
        <v>298.27791</v>
      </c>
      <c r="J234" s="17">
        <f>I234+'2021年固定资产折旧表'!J234</f>
        <v>596.55582</v>
      </c>
      <c r="K234" s="17">
        <f t="shared" si="6"/>
        <v>2478.47418</v>
      </c>
      <c r="L234" s="72">
        <v>0.03</v>
      </c>
      <c r="M234" s="17">
        <f t="shared" si="7"/>
        <v>92.2509</v>
      </c>
      <c r="N234" s="17" t="s">
        <v>92</v>
      </c>
    </row>
    <row r="235" spans="1:14">
      <c r="A235" s="16" t="s">
        <v>511</v>
      </c>
      <c r="B235" s="35" t="s">
        <v>512</v>
      </c>
      <c r="C235" s="16" t="s">
        <v>2</v>
      </c>
      <c r="D235" s="16" t="s">
        <v>13</v>
      </c>
      <c r="E235" s="17">
        <v>116.65</v>
      </c>
      <c r="F235" s="69" t="s">
        <v>90</v>
      </c>
      <c r="G235" s="35" t="s">
        <v>897</v>
      </c>
      <c r="H235" s="36">
        <v>10</v>
      </c>
      <c r="I235" s="17">
        <v>11.31505</v>
      </c>
      <c r="J235" s="17">
        <f>I235+'2021年固定资产折旧表'!J235</f>
        <v>22.6301</v>
      </c>
      <c r="K235" s="17">
        <f t="shared" si="6"/>
        <v>94.0199</v>
      </c>
      <c r="L235" s="72">
        <v>0.03</v>
      </c>
      <c r="M235" s="17">
        <f t="shared" si="7"/>
        <v>3.4995</v>
      </c>
      <c r="N235" s="17" t="s">
        <v>92</v>
      </c>
    </row>
    <row r="236" spans="1:14">
      <c r="A236" s="16" t="s">
        <v>513</v>
      </c>
      <c r="B236" s="35" t="s">
        <v>56</v>
      </c>
      <c r="C236" s="16" t="s">
        <v>2</v>
      </c>
      <c r="D236" s="16" t="s">
        <v>56</v>
      </c>
      <c r="E236" s="17">
        <v>464426.82</v>
      </c>
      <c r="F236" s="69" t="s">
        <v>90</v>
      </c>
      <c r="G236" s="35" t="s">
        <v>897</v>
      </c>
      <c r="H236" s="36">
        <v>10</v>
      </c>
      <c r="I236" s="17">
        <v>45049.40154</v>
      </c>
      <c r="J236" s="17">
        <f>I236+'2021年固定资产折旧表'!J236</f>
        <v>90098.80308</v>
      </c>
      <c r="K236" s="17">
        <f t="shared" si="6"/>
        <v>374328.01692</v>
      </c>
      <c r="L236" s="72">
        <v>0.03</v>
      </c>
      <c r="M236" s="17">
        <f t="shared" si="7"/>
        <v>13932.8046</v>
      </c>
      <c r="N236" s="17" t="s">
        <v>92</v>
      </c>
    </row>
    <row r="237" spans="1:14">
      <c r="A237" s="16" t="s">
        <v>514</v>
      </c>
      <c r="B237" s="35" t="s">
        <v>515</v>
      </c>
      <c r="C237" s="16" t="s">
        <v>2</v>
      </c>
      <c r="D237" s="16" t="s">
        <v>56</v>
      </c>
      <c r="E237" s="17">
        <v>142940.11</v>
      </c>
      <c r="F237" s="69" t="s">
        <v>90</v>
      </c>
      <c r="G237" s="35" t="s">
        <v>897</v>
      </c>
      <c r="H237" s="36">
        <v>10</v>
      </c>
      <c r="I237" s="17">
        <v>13865.19067</v>
      </c>
      <c r="J237" s="17">
        <f>I237+'2021年固定资产折旧表'!J237</f>
        <v>27730.38134</v>
      </c>
      <c r="K237" s="17">
        <f t="shared" si="6"/>
        <v>115209.72866</v>
      </c>
      <c r="L237" s="72">
        <v>0.03</v>
      </c>
      <c r="M237" s="17">
        <f t="shared" si="7"/>
        <v>4288.2033</v>
      </c>
      <c r="N237" s="17" t="s">
        <v>92</v>
      </c>
    </row>
    <row r="238" spans="1:14">
      <c r="A238" s="16" t="s">
        <v>516</v>
      </c>
      <c r="B238" s="35" t="s">
        <v>517</v>
      </c>
      <c r="C238" s="16" t="s">
        <v>2</v>
      </c>
      <c r="D238" s="16" t="s">
        <v>56</v>
      </c>
      <c r="E238" s="17">
        <v>142940.11</v>
      </c>
      <c r="F238" s="69" t="s">
        <v>90</v>
      </c>
      <c r="G238" s="35" t="s">
        <v>897</v>
      </c>
      <c r="H238" s="36">
        <v>10</v>
      </c>
      <c r="I238" s="17">
        <v>13865.19067</v>
      </c>
      <c r="J238" s="17">
        <f>I238+'2021年固定资产折旧表'!J238</f>
        <v>27730.38134</v>
      </c>
      <c r="K238" s="17">
        <f t="shared" si="6"/>
        <v>115209.72866</v>
      </c>
      <c r="L238" s="72">
        <v>0.03</v>
      </c>
      <c r="M238" s="17">
        <f t="shared" si="7"/>
        <v>4288.2033</v>
      </c>
      <c r="N238" s="17" t="s">
        <v>92</v>
      </c>
    </row>
    <row r="239" spans="1:14">
      <c r="A239" s="16" t="s">
        <v>518</v>
      </c>
      <c r="B239" s="35" t="s">
        <v>519</v>
      </c>
      <c r="C239" s="16" t="s">
        <v>2</v>
      </c>
      <c r="D239" s="16" t="s">
        <v>56</v>
      </c>
      <c r="E239" s="17">
        <v>16530.62</v>
      </c>
      <c r="F239" s="69" t="s">
        <v>90</v>
      </c>
      <c r="G239" s="35" t="s">
        <v>897</v>
      </c>
      <c r="H239" s="36">
        <v>10</v>
      </c>
      <c r="I239" s="17">
        <v>1603.47014</v>
      </c>
      <c r="J239" s="17">
        <f>I239+'2021年固定资产折旧表'!J239</f>
        <v>3206.94028</v>
      </c>
      <c r="K239" s="17">
        <f t="shared" si="6"/>
        <v>13323.67972</v>
      </c>
      <c r="L239" s="72">
        <v>0.03</v>
      </c>
      <c r="M239" s="17">
        <f t="shared" si="7"/>
        <v>495.9186</v>
      </c>
      <c r="N239" s="17" t="s">
        <v>92</v>
      </c>
    </row>
    <row r="240" spans="1:14">
      <c r="A240" s="16" t="s">
        <v>520</v>
      </c>
      <c r="B240" s="35" t="s">
        <v>521</v>
      </c>
      <c r="C240" s="16" t="s">
        <v>2</v>
      </c>
      <c r="D240" s="16" t="s">
        <v>56</v>
      </c>
      <c r="E240" s="17">
        <v>76078.76</v>
      </c>
      <c r="F240" s="69" t="s">
        <v>90</v>
      </c>
      <c r="G240" s="35" t="s">
        <v>897</v>
      </c>
      <c r="H240" s="36">
        <v>10</v>
      </c>
      <c r="I240" s="17">
        <v>7379.63972</v>
      </c>
      <c r="J240" s="17">
        <f>I240+'2021年固定资产折旧表'!J240</f>
        <v>14759.27944</v>
      </c>
      <c r="K240" s="17">
        <f t="shared" si="6"/>
        <v>61319.48056</v>
      </c>
      <c r="L240" s="72">
        <v>0.03</v>
      </c>
      <c r="M240" s="17">
        <f t="shared" si="7"/>
        <v>2282.3628</v>
      </c>
      <c r="N240" s="17" t="s">
        <v>92</v>
      </c>
    </row>
    <row r="241" spans="1:14">
      <c r="A241" s="16" t="s">
        <v>522</v>
      </c>
      <c r="B241" s="35" t="s">
        <v>523</v>
      </c>
      <c r="C241" s="16" t="s">
        <v>2</v>
      </c>
      <c r="D241" s="16" t="s">
        <v>56</v>
      </c>
      <c r="E241" s="17">
        <v>123602.82</v>
      </c>
      <c r="F241" s="69" t="s">
        <v>90</v>
      </c>
      <c r="G241" s="35" t="s">
        <v>897</v>
      </c>
      <c r="H241" s="36">
        <v>10</v>
      </c>
      <c r="I241" s="17">
        <v>11989.47354</v>
      </c>
      <c r="J241" s="17">
        <f>I241+'2021年固定资产折旧表'!J241</f>
        <v>23978.94708</v>
      </c>
      <c r="K241" s="17">
        <f t="shared" si="6"/>
        <v>99623.87292</v>
      </c>
      <c r="L241" s="72">
        <v>0.03</v>
      </c>
      <c r="M241" s="17">
        <f t="shared" si="7"/>
        <v>3708.0846</v>
      </c>
      <c r="N241" s="17" t="s">
        <v>92</v>
      </c>
    </row>
    <row r="242" spans="1:14">
      <c r="A242" s="16" t="s">
        <v>524</v>
      </c>
      <c r="B242" s="35" t="s">
        <v>525</v>
      </c>
      <c r="C242" s="16" t="s">
        <v>2</v>
      </c>
      <c r="D242" s="16" t="s">
        <v>56</v>
      </c>
      <c r="E242" s="17">
        <v>80007.7</v>
      </c>
      <c r="F242" s="69" t="s">
        <v>90</v>
      </c>
      <c r="G242" s="35" t="s">
        <v>897</v>
      </c>
      <c r="H242" s="36">
        <v>10</v>
      </c>
      <c r="I242" s="17">
        <v>7760.7469</v>
      </c>
      <c r="J242" s="17">
        <f>I242+'2021年固定资产折旧表'!J242</f>
        <v>15521.4938</v>
      </c>
      <c r="K242" s="17">
        <f t="shared" si="6"/>
        <v>64486.2062</v>
      </c>
      <c r="L242" s="72">
        <v>0.03</v>
      </c>
      <c r="M242" s="17">
        <f t="shared" si="7"/>
        <v>2400.231</v>
      </c>
      <c r="N242" s="17" t="s">
        <v>92</v>
      </c>
    </row>
    <row r="243" spans="1:14">
      <c r="A243" s="16" t="s">
        <v>526</v>
      </c>
      <c r="B243" s="35" t="s">
        <v>527</v>
      </c>
      <c r="C243" s="16" t="s">
        <v>2</v>
      </c>
      <c r="D243" s="16" t="s">
        <v>56</v>
      </c>
      <c r="E243" s="17">
        <v>8876.63</v>
      </c>
      <c r="F243" s="69" t="s">
        <v>90</v>
      </c>
      <c r="G243" s="35" t="s">
        <v>897</v>
      </c>
      <c r="H243" s="36">
        <v>10</v>
      </c>
      <c r="I243" s="17">
        <v>861.03311</v>
      </c>
      <c r="J243" s="17">
        <f>I243+'2021年固定资产折旧表'!J243</f>
        <v>1722.06622</v>
      </c>
      <c r="K243" s="17">
        <f t="shared" si="6"/>
        <v>7154.56378</v>
      </c>
      <c r="L243" s="72">
        <v>0.03</v>
      </c>
      <c r="M243" s="17">
        <f t="shared" si="7"/>
        <v>266.2989</v>
      </c>
      <c r="N243" s="17" t="s">
        <v>92</v>
      </c>
    </row>
    <row r="244" spans="1:14">
      <c r="A244" s="16" t="s">
        <v>528</v>
      </c>
      <c r="B244" s="35" t="s">
        <v>200</v>
      </c>
      <c r="C244" s="16" t="s">
        <v>2</v>
      </c>
      <c r="D244" s="16" t="s">
        <v>56</v>
      </c>
      <c r="E244" s="17">
        <v>14378.7</v>
      </c>
      <c r="F244" s="69" t="s">
        <v>90</v>
      </c>
      <c r="G244" s="35" t="s">
        <v>897</v>
      </c>
      <c r="H244" s="36">
        <v>10</v>
      </c>
      <c r="I244" s="17">
        <v>1394.7339</v>
      </c>
      <c r="J244" s="17">
        <f>I244+'2021年固定资产折旧表'!J244</f>
        <v>2789.4678</v>
      </c>
      <c r="K244" s="17">
        <f t="shared" si="6"/>
        <v>11589.2322</v>
      </c>
      <c r="L244" s="72">
        <v>0.03</v>
      </c>
      <c r="M244" s="17">
        <f t="shared" si="7"/>
        <v>431.361</v>
      </c>
      <c r="N244" s="17" t="s">
        <v>92</v>
      </c>
    </row>
    <row r="245" spans="1:14">
      <c r="A245" s="16" t="s">
        <v>529</v>
      </c>
      <c r="B245" s="35" t="s">
        <v>240</v>
      </c>
      <c r="C245" s="16" t="s">
        <v>2</v>
      </c>
      <c r="D245" s="16" t="s">
        <v>56</v>
      </c>
      <c r="E245" s="17">
        <v>2097.16</v>
      </c>
      <c r="F245" s="69" t="s">
        <v>90</v>
      </c>
      <c r="G245" s="35" t="s">
        <v>897</v>
      </c>
      <c r="H245" s="36">
        <v>10</v>
      </c>
      <c r="I245" s="17">
        <v>203.42452</v>
      </c>
      <c r="J245" s="17">
        <f>I245+'2021年固定资产折旧表'!J245</f>
        <v>406.84904</v>
      </c>
      <c r="K245" s="17">
        <f t="shared" si="6"/>
        <v>1690.31096</v>
      </c>
      <c r="L245" s="72">
        <v>0.03</v>
      </c>
      <c r="M245" s="17">
        <f t="shared" si="7"/>
        <v>62.9148</v>
      </c>
      <c r="N245" s="17" t="s">
        <v>92</v>
      </c>
    </row>
    <row r="246" spans="1:14">
      <c r="A246" s="16" t="s">
        <v>530</v>
      </c>
      <c r="B246" s="35" t="s">
        <v>531</v>
      </c>
      <c r="C246" s="16" t="s">
        <v>2</v>
      </c>
      <c r="D246" s="16" t="s">
        <v>56</v>
      </c>
      <c r="E246" s="17">
        <v>907.64</v>
      </c>
      <c r="F246" s="69" t="s">
        <v>90</v>
      </c>
      <c r="G246" s="35" t="s">
        <v>897</v>
      </c>
      <c r="H246" s="36">
        <v>10</v>
      </c>
      <c r="I246" s="17">
        <v>88.04108</v>
      </c>
      <c r="J246" s="17">
        <f>I246+'2021年固定资产折旧表'!J246</f>
        <v>176.08216</v>
      </c>
      <c r="K246" s="17">
        <f t="shared" si="6"/>
        <v>731.55784</v>
      </c>
      <c r="L246" s="72">
        <v>0.03</v>
      </c>
      <c r="M246" s="17">
        <f t="shared" si="7"/>
        <v>27.2292</v>
      </c>
      <c r="N246" s="17" t="s">
        <v>92</v>
      </c>
    </row>
    <row r="247" spans="1:14">
      <c r="A247" s="16" t="s">
        <v>532</v>
      </c>
      <c r="B247" s="35" t="s">
        <v>533</v>
      </c>
      <c r="C247" s="16" t="s">
        <v>2</v>
      </c>
      <c r="D247" s="16" t="s">
        <v>56</v>
      </c>
      <c r="E247" s="17">
        <v>370.9</v>
      </c>
      <c r="F247" s="69" t="s">
        <v>90</v>
      </c>
      <c r="G247" s="35" t="s">
        <v>897</v>
      </c>
      <c r="H247" s="36">
        <v>10</v>
      </c>
      <c r="I247" s="17">
        <v>35.9773</v>
      </c>
      <c r="J247" s="17">
        <f>I247+'2021年固定资产折旧表'!J247</f>
        <v>71.9546</v>
      </c>
      <c r="K247" s="17">
        <f t="shared" si="6"/>
        <v>298.9454</v>
      </c>
      <c r="L247" s="72">
        <v>0.03</v>
      </c>
      <c r="M247" s="17">
        <f t="shared" si="7"/>
        <v>11.127</v>
      </c>
      <c r="N247" s="17" t="s">
        <v>92</v>
      </c>
    </row>
    <row r="248" spans="1:14">
      <c r="A248" s="16" t="s">
        <v>534</v>
      </c>
      <c r="B248" s="35" t="s">
        <v>535</v>
      </c>
      <c r="C248" s="16" t="s">
        <v>2</v>
      </c>
      <c r="D248" s="16" t="s">
        <v>56</v>
      </c>
      <c r="E248" s="17">
        <v>142.88</v>
      </c>
      <c r="F248" s="69" t="s">
        <v>90</v>
      </c>
      <c r="G248" s="35" t="s">
        <v>897</v>
      </c>
      <c r="H248" s="36">
        <v>10</v>
      </c>
      <c r="I248" s="17">
        <v>13.85936</v>
      </c>
      <c r="J248" s="17">
        <f>I248+'2021年固定资产折旧表'!J248</f>
        <v>27.71872</v>
      </c>
      <c r="K248" s="17">
        <f t="shared" si="6"/>
        <v>115.16128</v>
      </c>
      <c r="L248" s="72">
        <v>0.03</v>
      </c>
      <c r="M248" s="17">
        <f t="shared" si="7"/>
        <v>4.2864</v>
      </c>
      <c r="N248" s="17" t="s">
        <v>92</v>
      </c>
    </row>
    <row r="249" spans="1:14">
      <c r="A249" s="16" t="s">
        <v>536</v>
      </c>
      <c r="B249" s="35" t="s">
        <v>340</v>
      </c>
      <c r="C249" s="16" t="s">
        <v>2</v>
      </c>
      <c r="D249" s="16" t="s">
        <v>56</v>
      </c>
      <c r="E249" s="17">
        <v>2539.68</v>
      </c>
      <c r="F249" s="69" t="s">
        <v>90</v>
      </c>
      <c r="G249" s="35" t="s">
        <v>897</v>
      </c>
      <c r="H249" s="36">
        <v>10</v>
      </c>
      <c r="I249" s="17">
        <v>246.34896</v>
      </c>
      <c r="J249" s="17">
        <f>I249+'2021年固定资产折旧表'!J249</f>
        <v>492.69792</v>
      </c>
      <c r="K249" s="17">
        <f t="shared" si="6"/>
        <v>2046.98208</v>
      </c>
      <c r="L249" s="72">
        <v>0.03</v>
      </c>
      <c r="M249" s="17">
        <f t="shared" si="7"/>
        <v>76.1904</v>
      </c>
      <c r="N249" s="17" t="s">
        <v>92</v>
      </c>
    </row>
    <row r="250" spans="1:14">
      <c r="A250" s="16" t="s">
        <v>537</v>
      </c>
      <c r="B250" s="35" t="s">
        <v>538</v>
      </c>
      <c r="C250" s="16" t="s">
        <v>2</v>
      </c>
      <c r="D250" s="16" t="s">
        <v>56</v>
      </c>
      <c r="E250" s="17">
        <v>1778.14</v>
      </c>
      <c r="F250" s="69" t="s">
        <v>90</v>
      </c>
      <c r="G250" s="35" t="s">
        <v>897</v>
      </c>
      <c r="H250" s="36">
        <v>10</v>
      </c>
      <c r="I250" s="17">
        <v>172.47958</v>
      </c>
      <c r="J250" s="17">
        <f>I250+'2021年固定资产折旧表'!J250</f>
        <v>344.95916</v>
      </c>
      <c r="K250" s="17">
        <f t="shared" si="6"/>
        <v>1433.18084</v>
      </c>
      <c r="L250" s="72">
        <v>0.03</v>
      </c>
      <c r="M250" s="17">
        <f t="shared" si="7"/>
        <v>53.3442</v>
      </c>
      <c r="N250" s="17" t="s">
        <v>92</v>
      </c>
    </row>
    <row r="251" spans="1:14">
      <c r="A251" s="16" t="s">
        <v>539</v>
      </c>
      <c r="B251" s="35" t="s">
        <v>315</v>
      </c>
      <c r="C251" s="16" t="s">
        <v>2</v>
      </c>
      <c r="D251" s="16" t="s">
        <v>56</v>
      </c>
      <c r="E251" s="17">
        <v>4768.47</v>
      </c>
      <c r="F251" s="69" t="s">
        <v>90</v>
      </c>
      <c r="G251" s="35" t="s">
        <v>897</v>
      </c>
      <c r="H251" s="36">
        <v>10</v>
      </c>
      <c r="I251" s="17">
        <v>462.54159</v>
      </c>
      <c r="J251" s="17">
        <f>I251+'2021年固定资产折旧表'!J251</f>
        <v>925.08318</v>
      </c>
      <c r="K251" s="17">
        <f t="shared" si="6"/>
        <v>3843.38682</v>
      </c>
      <c r="L251" s="72">
        <v>0.03</v>
      </c>
      <c r="M251" s="17">
        <f t="shared" si="7"/>
        <v>143.0541</v>
      </c>
      <c r="N251" s="17" t="s">
        <v>92</v>
      </c>
    </row>
    <row r="252" spans="1:14">
      <c r="A252" s="16" t="s">
        <v>540</v>
      </c>
      <c r="B252" s="35" t="s">
        <v>479</v>
      </c>
      <c r="C252" s="16" t="s">
        <v>2</v>
      </c>
      <c r="D252" s="16" t="s">
        <v>56</v>
      </c>
      <c r="E252" s="17">
        <v>513.49</v>
      </c>
      <c r="F252" s="69" t="s">
        <v>90</v>
      </c>
      <c r="G252" s="35" t="s">
        <v>897</v>
      </c>
      <c r="H252" s="36">
        <v>10</v>
      </c>
      <c r="I252" s="17">
        <v>49.80853</v>
      </c>
      <c r="J252" s="17">
        <f>I252+'2021年固定资产折旧表'!J252</f>
        <v>99.61706</v>
      </c>
      <c r="K252" s="17">
        <f t="shared" si="6"/>
        <v>413.87294</v>
      </c>
      <c r="L252" s="72">
        <v>0.03</v>
      </c>
      <c r="M252" s="17">
        <f t="shared" si="7"/>
        <v>15.4047</v>
      </c>
      <c r="N252" s="17" t="s">
        <v>92</v>
      </c>
    </row>
    <row r="253" spans="1:14">
      <c r="A253" s="16" t="s">
        <v>541</v>
      </c>
      <c r="B253" s="35" t="s">
        <v>542</v>
      </c>
      <c r="C253" s="16" t="s">
        <v>2</v>
      </c>
      <c r="D253" s="16" t="s">
        <v>56</v>
      </c>
      <c r="E253" s="17">
        <v>56.85</v>
      </c>
      <c r="F253" s="69" t="s">
        <v>90</v>
      </c>
      <c r="G253" s="35" t="s">
        <v>897</v>
      </c>
      <c r="H253" s="36">
        <v>10</v>
      </c>
      <c r="I253" s="17">
        <v>5.51445</v>
      </c>
      <c r="J253" s="17">
        <f>I253+'2021年固定资产折旧表'!J253</f>
        <v>11.0289</v>
      </c>
      <c r="K253" s="17">
        <f t="shared" si="6"/>
        <v>45.8211</v>
      </c>
      <c r="L253" s="72">
        <v>0.03</v>
      </c>
      <c r="M253" s="17">
        <f t="shared" si="7"/>
        <v>1.7055</v>
      </c>
      <c r="N253" s="17" t="s">
        <v>92</v>
      </c>
    </row>
    <row r="254" spans="1:14">
      <c r="A254" s="16" t="s">
        <v>543</v>
      </c>
      <c r="B254" s="35" t="s">
        <v>544</v>
      </c>
      <c r="C254" s="16" t="s">
        <v>2</v>
      </c>
      <c r="D254" s="16" t="s">
        <v>56</v>
      </c>
      <c r="E254" s="17">
        <v>199.57</v>
      </c>
      <c r="F254" s="69" t="s">
        <v>90</v>
      </c>
      <c r="G254" s="35" t="s">
        <v>897</v>
      </c>
      <c r="H254" s="36">
        <v>10</v>
      </c>
      <c r="I254" s="17">
        <v>19.35829</v>
      </c>
      <c r="J254" s="17">
        <f>I254+'2021年固定资产折旧表'!J254</f>
        <v>38.71658</v>
      </c>
      <c r="K254" s="17">
        <f t="shared" si="6"/>
        <v>160.85342</v>
      </c>
      <c r="L254" s="72">
        <v>0.03</v>
      </c>
      <c r="M254" s="17">
        <f t="shared" si="7"/>
        <v>5.9871</v>
      </c>
      <c r="N254" s="17" t="s">
        <v>92</v>
      </c>
    </row>
    <row r="255" spans="1:14">
      <c r="A255" s="16" t="s">
        <v>545</v>
      </c>
      <c r="B255" s="35" t="s">
        <v>512</v>
      </c>
      <c r="C255" s="16" t="s">
        <v>2</v>
      </c>
      <c r="D255" s="16" t="s">
        <v>56</v>
      </c>
      <c r="E255" s="17">
        <v>116.65</v>
      </c>
      <c r="F255" s="69" t="s">
        <v>90</v>
      </c>
      <c r="G255" s="35" t="s">
        <v>897</v>
      </c>
      <c r="H255" s="36">
        <v>10</v>
      </c>
      <c r="I255" s="17">
        <v>11.31505</v>
      </c>
      <c r="J255" s="17">
        <f>I255+'2021年固定资产折旧表'!J255</f>
        <v>22.6301</v>
      </c>
      <c r="K255" s="17">
        <f t="shared" si="6"/>
        <v>94.0199</v>
      </c>
      <c r="L255" s="72">
        <v>0.03</v>
      </c>
      <c r="M255" s="17">
        <f t="shared" si="7"/>
        <v>3.4995</v>
      </c>
      <c r="N255" s="17" t="s">
        <v>92</v>
      </c>
    </row>
    <row r="256" spans="1:14">
      <c r="A256" s="16" t="s">
        <v>546</v>
      </c>
      <c r="B256" s="35" t="s">
        <v>547</v>
      </c>
      <c r="C256" s="16" t="s">
        <v>2</v>
      </c>
      <c r="D256" s="16" t="s">
        <v>56</v>
      </c>
      <c r="E256" s="17">
        <v>482.08</v>
      </c>
      <c r="F256" s="69" t="s">
        <v>90</v>
      </c>
      <c r="G256" s="35" t="s">
        <v>897</v>
      </c>
      <c r="H256" s="36">
        <v>10</v>
      </c>
      <c r="I256" s="17">
        <v>46.76176</v>
      </c>
      <c r="J256" s="17">
        <f>I256+'2021年固定资产折旧表'!J256</f>
        <v>93.52352</v>
      </c>
      <c r="K256" s="17">
        <f t="shared" si="6"/>
        <v>388.55648</v>
      </c>
      <c r="L256" s="72">
        <v>0.03</v>
      </c>
      <c r="M256" s="17">
        <f t="shared" si="7"/>
        <v>14.4624</v>
      </c>
      <c r="N256" s="17" t="s">
        <v>92</v>
      </c>
    </row>
    <row r="257" spans="1:14">
      <c r="A257" s="16" t="s">
        <v>548</v>
      </c>
      <c r="B257" s="35" t="s">
        <v>214</v>
      </c>
      <c r="C257" s="16" t="s">
        <v>2</v>
      </c>
      <c r="D257" s="16" t="s">
        <v>56</v>
      </c>
      <c r="E257" s="17">
        <v>90.62</v>
      </c>
      <c r="F257" s="69" t="s">
        <v>90</v>
      </c>
      <c r="G257" s="35" t="s">
        <v>897</v>
      </c>
      <c r="H257" s="36">
        <v>10</v>
      </c>
      <c r="I257" s="17">
        <v>8.79014</v>
      </c>
      <c r="J257" s="17">
        <f>I257+'2021年固定资产折旧表'!J257</f>
        <v>17.58028</v>
      </c>
      <c r="K257" s="17">
        <f t="shared" si="6"/>
        <v>73.03972</v>
      </c>
      <c r="L257" s="72">
        <v>0.03</v>
      </c>
      <c r="M257" s="17">
        <f t="shared" si="7"/>
        <v>2.7186</v>
      </c>
      <c r="N257" s="17" t="s">
        <v>92</v>
      </c>
    </row>
    <row r="258" spans="1:14">
      <c r="A258" s="16" t="s">
        <v>549</v>
      </c>
      <c r="B258" s="35" t="s">
        <v>550</v>
      </c>
      <c r="C258" s="16" t="s">
        <v>2</v>
      </c>
      <c r="D258" s="16" t="s">
        <v>56</v>
      </c>
      <c r="E258" s="17">
        <v>197.19</v>
      </c>
      <c r="F258" s="69" t="s">
        <v>90</v>
      </c>
      <c r="G258" s="35" t="s">
        <v>897</v>
      </c>
      <c r="H258" s="36">
        <v>10</v>
      </c>
      <c r="I258" s="17">
        <v>19.12743</v>
      </c>
      <c r="J258" s="17">
        <f>I258+'2021年固定资产折旧表'!J258</f>
        <v>38.25486</v>
      </c>
      <c r="K258" s="17">
        <f t="shared" si="6"/>
        <v>158.93514</v>
      </c>
      <c r="L258" s="72">
        <v>0.03</v>
      </c>
      <c r="M258" s="17">
        <f t="shared" si="7"/>
        <v>5.9157</v>
      </c>
      <c r="N258" s="17" t="s">
        <v>92</v>
      </c>
    </row>
    <row r="259" spans="1:14">
      <c r="A259" s="16" t="s">
        <v>551</v>
      </c>
      <c r="B259" s="35" t="s">
        <v>552</v>
      </c>
      <c r="C259" s="16" t="s">
        <v>2</v>
      </c>
      <c r="D259" s="16" t="s">
        <v>56</v>
      </c>
      <c r="E259" s="17">
        <v>93.59</v>
      </c>
      <c r="F259" s="69" t="s">
        <v>90</v>
      </c>
      <c r="G259" s="35" t="s">
        <v>897</v>
      </c>
      <c r="H259" s="36">
        <v>10</v>
      </c>
      <c r="I259" s="17">
        <v>9.07823</v>
      </c>
      <c r="J259" s="17">
        <f>I259+'2021年固定资产折旧表'!J259</f>
        <v>18.15646</v>
      </c>
      <c r="K259" s="17">
        <f t="shared" si="6"/>
        <v>75.43354</v>
      </c>
      <c r="L259" s="72">
        <v>0.03</v>
      </c>
      <c r="M259" s="17">
        <f t="shared" si="7"/>
        <v>2.8077</v>
      </c>
      <c r="N259" s="17" t="s">
        <v>92</v>
      </c>
    </row>
    <row r="260" spans="1:14">
      <c r="A260" s="16" t="s">
        <v>553</v>
      </c>
      <c r="B260" s="35" t="s">
        <v>554</v>
      </c>
      <c r="C260" s="16" t="s">
        <v>2</v>
      </c>
      <c r="D260" s="16" t="s">
        <v>56</v>
      </c>
      <c r="E260" s="17">
        <v>167.04</v>
      </c>
      <c r="F260" s="69" t="s">
        <v>90</v>
      </c>
      <c r="G260" s="35" t="s">
        <v>897</v>
      </c>
      <c r="H260" s="36">
        <v>10</v>
      </c>
      <c r="I260" s="17">
        <v>16.20288</v>
      </c>
      <c r="J260" s="17">
        <f>I260+'2021年固定资产折旧表'!J260</f>
        <v>32.40576</v>
      </c>
      <c r="K260" s="17">
        <f t="shared" ref="K260:K323" si="8">E260-J260</f>
        <v>134.63424</v>
      </c>
      <c r="L260" s="72">
        <v>0.03</v>
      </c>
      <c r="M260" s="17">
        <f t="shared" ref="M260:M323" si="9">E260*L260</f>
        <v>5.0112</v>
      </c>
      <c r="N260" s="17" t="s">
        <v>92</v>
      </c>
    </row>
    <row r="261" spans="1:14">
      <c r="A261" s="16" t="s">
        <v>555</v>
      </c>
      <c r="B261" s="35" t="s">
        <v>556</v>
      </c>
      <c r="C261" s="16" t="s">
        <v>2</v>
      </c>
      <c r="D261" s="16" t="s">
        <v>56</v>
      </c>
      <c r="E261" s="17">
        <v>555.66</v>
      </c>
      <c r="F261" s="69" t="s">
        <v>90</v>
      </c>
      <c r="G261" s="35" t="s">
        <v>897</v>
      </c>
      <c r="H261" s="36">
        <v>10</v>
      </c>
      <c r="I261" s="17">
        <v>53.89902</v>
      </c>
      <c r="J261" s="17">
        <f>I261+'2021年固定资产折旧表'!J261</f>
        <v>107.79804</v>
      </c>
      <c r="K261" s="17">
        <f t="shared" si="8"/>
        <v>447.86196</v>
      </c>
      <c r="L261" s="72">
        <v>0.03</v>
      </c>
      <c r="M261" s="17">
        <f t="shared" si="9"/>
        <v>16.6698</v>
      </c>
      <c r="N261" s="17" t="s">
        <v>92</v>
      </c>
    </row>
    <row r="262" spans="1:14">
      <c r="A262" s="16" t="s">
        <v>557</v>
      </c>
      <c r="B262" s="35" t="s">
        <v>558</v>
      </c>
      <c r="C262" s="16" t="s">
        <v>2</v>
      </c>
      <c r="D262" s="16" t="s">
        <v>56</v>
      </c>
      <c r="E262" s="17">
        <v>156.6</v>
      </c>
      <c r="F262" s="69" t="s">
        <v>90</v>
      </c>
      <c r="G262" s="35" t="s">
        <v>897</v>
      </c>
      <c r="H262" s="36">
        <v>10</v>
      </c>
      <c r="I262" s="17">
        <v>15.1902</v>
      </c>
      <c r="J262" s="17">
        <f>I262+'2021年固定资产折旧表'!J262</f>
        <v>30.3804</v>
      </c>
      <c r="K262" s="17">
        <f t="shared" si="8"/>
        <v>126.2196</v>
      </c>
      <c r="L262" s="72">
        <v>0.03</v>
      </c>
      <c r="M262" s="17">
        <f t="shared" si="9"/>
        <v>4.698</v>
      </c>
      <c r="N262" s="17" t="s">
        <v>92</v>
      </c>
    </row>
    <row r="263" spans="1:14">
      <c r="A263" s="16" t="s">
        <v>559</v>
      </c>
      <c r="B263" s="35" t="s">
        <v>222</v>
      </c>
      <c r="C263" s="16" t="s">
        <v>2</v>
      </c>
      <c r="D263" s="16" t="s">
        <v>56</v>
      </c>
      <c r="E263" s="17">
        <v>52.53</v>
      </c>
      <c r="F263" s="69" t="s">
        <v>90</v>
      </c>
      <c r="G263" s="35" t="s">
        <v>897</v>
      </c>
      <c r="H263" s="36">
        <v>10</v>
      </c>
      <c r="I263" s="17">
        <v>5.09541</v>
      </c>
      <c r="J263" s="17">
        <f>I263+'2021年固定资产折旧表'!J263</f>
        <v>10.19082</v>
      </c>
      <c r="K263" s="17">
        <f t="shared" si="8"/>
        <v>42.33918</v>
      </c>
      <c r="L263" s="72">
        <v>0.03</v>
      </c>
      <c r="M263" s="17">
        <f t="shared" si="9"/>
        <v>1.5759</v>
      </c>
      <c r="N263" s="17" t="s">
        <v>92</v>
      </c>
    </row>
    <row r="264" spans="1:14">
      <c r="A264" s="16" t="s">
        <v>560</v>
      </c>
      <c r="B264" s="35" t="s">
        <v>224</v>
      </c>
      <c r="C264" s="16" t="s">
        <v>2</v>
      </c>
      <c r="D264" s="16" t="s">
        <v>56</v>
      </c>
      <c r="E264" s="17">
        <v>150.48</v>
      </c>
      <c r="F264" s="69" t="s">
        <v>90</v>
      </c>
      <c r="G264" s="35" t="s">
        <v>897</v>
      </c>
      <c r="H264" s="36">
        <v>10</v>
      </c>
      <c r="I264" s="17">
        <v>14.59656</v>
      </c>
      <c r="J264" s="17">
        <f>I264+'2021年固定资产折旧表'!J264</f>
        <v>29.19312</v>
      </c>
      <c r="K264" s="17">
        <f t="shared" si="8"/>
        <v>121.28688</v>
      </c>
      <c r="L264" s="72">
        <v>0.03</v>
      </c>
      <c r="M264" s="17">
        <f t="shared" si="9"/>
        <v>4.5144</v>
      </c>
      <c r="N264" s="17" t="s">
        <v>92</v>
      </c>
    </row>
    <row r="265" spans="1:14">
      <c r="A265" s="16" t="s">
        <v>561</v>
      </c>
      <c r="B265" s="35" t="s">
        <v>562</v>
      </c>
      <c r="C265" s="16" t="s">
        <v>2</v>
      </c>
      <c r="D265" s="16" t="s">
        <v>56</v>
      </c>
      <c r="E265" s="17">
        <v>301.5</v>
      </c>
      <c r="F265" s="69" t="s">
        <v>90</v>
      </c>
      <c r="G265" s="35" t="s">
        <v>897</v>
      </c>
      <c r="H265" s="36">
        <v>10</v>
      </c>
      <c r="I265" s="17">
        <v>29.2455</v>
      </c>
      <c r="J265" s="17">
        <f>I265+'2021年固定资产折旧表'!J265</f>
        <v>58.491</v>
      </c>
      <c r="K265" s="17">
        <f t="shared" si="8"/>
        <v>243.009</v>
      </c>
      <c r="L265" s="72">
        <v>0.03</v>
      </c>
      <c r="M265" s="17">
        <f t="shared" si="9"/>
        <v>9.045</v>
      </c>
      <c r="N265" s="17" t="s">
        <v>92</v>
      </c>
    </row>
    <row r="266" spans="1:14">
      <c r="A266" s="16" t="s">
        <v>563</v>
      </c>
      <c r="B266" s="35" t="s">
        <v>564</v>
      </c>
      <c r="C266" s="16" t="s">
        <v>2</v>
      </c>
      <c r="D266" s="16" t="s">
        <v>56</v>
      </c>
      <c r="E266" s="17">
        <v>106.28</v>
      </c>
      <c r="F266" s="69" t="s">
        <v>90</v>
      </c>
      <c r="G266" s="35" t="s">
        <v>897</v>
      </c>
      <c r="H266" s="36">
        <v>10</v>
      </c>
      <c r="I266" s="17">
        <v>10.30916</v>
      </c>
      <c r="J266" s="17">
        <f>I266+'2021年固定资产折旧表'!J266</f>
        <v>20.61832</v>
      </c>
      <c r="K266" s="17">
        <f t="shared" si="8"/>
        <v>85.66168</v>
      </c>
      <c r="L266" s="72">
        <v>0.03</v>
      </c>
      <c r="M266" s="17">
        <f t="shared" si="9"/>
        <v>3.1884</v>
      </c>
      <c r="N266" s="17" t="s">
        <v>92</v>
      </c>
    </row>
    <row r="267" spans="1:14">
      <c r="A267" s="16" t="s">
        <v>565</v>
      </c>
      <c r="B267" s="35" t="s">
        <v>234</v>
      </c>
      <c r="C267" s="16" t="s">
        <v>2</v>
      </c>
      <c r="D267" s="16" t="s">
        <v>56</v>
      </c>
      <c r="E267" s="17">
        <v>363.79</v>
      </c>
      <c r="F267" s="69" t="s">
        <v>90</v>
      </c>
      <c r="G267" s="35" t="s">
        <v>897</v>
      </c>
      <c r="H267" s="36">
        <v>10</v>
      </c>
      <c r="I267" s="17">
        <v>35.28763</v>
      </c>
      <c r="J267" s="17">
        <f>I267+'2021年固定资产折旧表'!J267</f>
        <v>70.57526</v>
      </c>
      <c r="K267" s="17">
        <f t="shared" si="8"/>
        <v>293.21474</v>
      </c>
      <c r="L267" s="72">
        <v>0.03</v>
      </c>
      <c r="M267" s="17">
        <f t="shared" si="9"/>
        <v>10.9137</v>
      </c>
      <c r="N267" s="17" t="s">
        <v>92</v>
      </c>
    </row>
    <row r="268" spans="1:14">
      <c r="A268" s="16" t="s">
        <v>566</v>
      </c>
      <c r="B268" s="35" t="s">
        <v>567</v>
      </c>
      <c r="C268" s="16" t="s">
        <v>2</v>
      </c>
      <c r="D268" s="16" t="s">
        <v>56</v>
      </c>
      <c r="E268" s="17">
        <v>199.05</v>
      </c>
      <c r="F268" s="69" t="s">
        <v>90</v>
      </c>
      <c r="G268" s="35" t="s">
        <v>897</v>
      </c>
      <c r="H268" s="36">
        <v>10</v>
      </c>
      <c r="I268" s="17">
        <v>19.30785</v>
      </c>
      <c r="J268" s="17">
        <f>I268+'2021年固定资产折旧表'!J268</f>
        <v>38.6157</v>
      </c>
      <c r="K268" s="17">
        <f t="shared" si="8"/>
        <v>160.4343</v>
      </c>
      <c r="L268" s="72">
        <v>0.03</v>
      </c>
      <c r="M268" s="17">
        <f t="shared" si="9"/>
        <v>5.9715</v>
      </c>
      <c r="N268" s="17" t="s">
        <v>92</v>
      </c>
    </row>
    <row r="269" spans="1:14">
      <c r="A269" s="16" t="s">
        <v>568</v>
      </c>
      <c r="B269" s="35" t="s">
        <v>569</v>
      </c>
      <c r="C269" s="16" t="s">
        <v>2</v>
      </c>
      <c r="D269" s="16" t="s">
        <v>56</v>
      </c>
      <c r="E269" s="17">
        <v>132.39</v>
      </c>
      <c r="F269" s="69" t="s">
        <v>90</v>
      </c>
      <c r="G269" s="35" t="s">
        <v>897</v>
      </c>
      <c r="H269" s="36">
        <v>10</v>
      </c>
      <c r="I269" s="17">
        <v>12.84183</v>
      </c>
      <c r="J269" s="17">
        <f>I269+'2021年固定资产折旧表'!J269</f>
        <v>25.68366</v>
      </c>
      <c r="K269" s="17">
        <f t="shared" si="8"/>
        <v>106.70634</v>
      </c>
      <c r="L269" s="72">
        <v>0.03</v>
      </c>
      <c r="M269" s="17">
        <f t="shared" si="9"/>
        <v>3.9717</v>
      </c>
      <c r="N269" s="17" t="s">
        <v>92</v>
      </c>
    </row>
    <row r="270" spans="1:14">
      <c r="A270" s="16" t="s">
        <v>570</v>
      </c>
      <c r="B270" s="35" t="s">
        <v>236</v>
      </c>
      <c r="C270" s="16" t="s">
        <v>2</v>
      </c>
      <c r="D270" s="16" t="s">
        <v>56</v>
      </c>
      <c r="E270" s="17">
        <v>30.73</v>
      </c>
      <c r="F270" s="69" t="s">
        <v>90</v>
      </c>
      <c r="G270" s="35" t="s">
        <v>897</v>
      </c>
      <c r="H270" s="36">
        <v>10</v>
      </c>
      <c r="I270" s="17">
        <v>2.98081</v>
      </c>
      <c r="J270" s="17">
        <f>I270+'2021年固定资产折旧表'!J270</f>
        <v>5.96162</v>
      </c>
      <c r="K270" s="17">
        <f t="shared" si="8"/>
        <v>24.76838</v>
      </c>
      <c r="L270" s="72">
        <v>0.03</v>
      </c>
      <c r="M270" s="17">
        <f t="shared" si="9"/>
        <v>0.9219</v>
      </c>
      <c r="N270" s="17" t="s">
        <v>92</v>
      </c>
    </row>
    <row r="271" spans="1:14">
      <c r="A271" s="16" t="s">
        <v>571</v>
      </c>
      <c r="B271" s="35" t="s">
        <v>238</v>
      </c>
      <c r="C271" s="16" t="s">
        <v>2</v>
      </c>
      <c r="D271" s="16" t="s">
        <v>56</v>
      </c>
      <c r="E271" s="17">
        <v>65.62</v>
      </c>
      <c r="F271" s="69" t="s">
        <v>90</v>
      </c>
      <c r="G271" s="35" t="s">
        <v>897</v>
      </c>
      <c r="H271" s="36">
        <v>10</v>
      </c>
      <c r="I271" s="17">
        <v>6.36514</v>
      </c>
      <c r="J271" s="17">
        <f>I271+'2021年固定资产折旧表'!J271</f>
        <v>12.73028</v>
      </c>
      <c r="K271" s="17">
        <f t="shared" si="8"/>
        <v>52.88972</v>
      </c>
      <c r="L271" s="72">
        <v>0.03</v>
      </c>
      <c r="M271" s="17">
        <f t="shared" si="9"/>
        <v>1.9686</v>
      </c>
      <c r="N271" s="17" t="s">
        <v>92</v>
      </c>
    </row>
    <row r="272" spans="1:14">
      <c r="A272" s="16" t="s">
        <v>572</v>
      </c>
      <c r="B272" s="35" t="s">
        <v>258</v>
      </c>
      <c r="C272" s="16" t="s">
        <v>2</v>
      </c>
      <c r="D272" s="16" t="s">
        <v>56</v>
      </c>
      <c r="E272" s="17">
        <v>137.48</v>
      </c>
      <c r="F272" s="69" t="s">
        <v>90</v>
      </c>
      <c r="G272" s="35" t="s">
        <v>897</v>
      </c>
      <c r="H272" s="36">
        <v>10</v>
      </c>
      <c r="I272" s="17">
        <v>13.33556</v>
      </c>
      <c r="J272" s="17">
        <f>I272+'2021年固定资产折旧表'!J272</f>
        <v>26.67112</v>
      </c>
      <c r="K272" s="17">
        <f t="shared" si="8"/>
        <v>110.80888</v>
      </c>
      <c r="L272" s="72">
        <v>0.03</v>
      </c>
      <c r="M272" s="17">
        <f t="shared" si="9"/>
        <v>4.1244</v>
      </c>
      <c r="N272" s="17" t="s">
        <v>92</v>
      </c>
    </row>
    <row r="273" spans="1:14">
      <c r="A273" s="16" t="s">
        <v>573</v>
      </c>
      <c r="B273" s="35" t="s">
        <v>260</v>
      </c>
      <c r="C273" s="16" t="s">
        <v>2</v>
      </c>
      <c r="D273" s="16" t="s">
        <v>56</v>
      </c>
      <c r="E273" s="17">
        <v>1953.6</v>
      </c>
      <c r="F273" s="69" t="s">
        <v>90</v>
      </c>
      <c r="G273" s="35" t="s">
        <v>897</v>
      </c>
      <c r="H273" s="36">
        <v>10</v>
      </c>
      <c r="I273" s="17">
        <v>189.4992</v>
      </c>
      <c r="J273" s="17">
        <f>I273+'2021年固定资产折旧表'!J273</f>
        <v>378.9984</v>
      </c>
      <c r="K273" s="17">
        <f t="shared" si="8"/>
        <v>1574.6016</v>
      </c>
      <c r="L273" s="72">
        <v>0.03</v>
      </c>
      <c r="M273" s="17">
        <f t="shared" si="9"/>
        <v>58.608</v>
      </c>
      <c r="N273" s="17" t="s">
        <v>92</v>
      </c>
    </row>
    <row r="274" spans="1:14">
      <c r="A274" s="16" t="s">
        <v>574</v>
      </c>
      <c r="B274" s="35" t="s">
        <v>262</v>
      </c>
      <c r="C274" s="16" t="s">
        <v>2</v>
      </c>
      <c r="D274" s="16" t="s">
        <v>56</v>
      </c>
      <c r="E274" s="17">
        <v>844.05</v>
      </c>
      <c r="F274" s="69" t="s">
        <v>90</v>
      </c>
      <c r="G274" s="35" t="s">
        <v>897</v>
      </c>
      <c r="H274" s="36">
        <v>10</v>
      </c>
      <c r="I274" s="17">
        <v>81.87285</v>
      </c>
      <c r="J274" s="17">
        <f>I274+'2021年固定资产折旧表'!J274</f>
        <v>163.7457</v>
      </c>
      <c r="K274" s="17">
        <f t="shared" si="8"/>
        <v>680.3043</v>
      </c>
      <c r="L274" s="72">
        <v>0.03</v>
      </c>
      <c r="M274" s="17">
        <f t="shared" si="9"/>
        <v>25.3215</v>
      </c>
      <c r="N274" s="17" t="s">
        <v>92</v>
      </c>
    </row>
    <row r="275" spans="1:14">
      <c r="A275" s="16" t="s">
        <v>575</v>
      </c>
      <c r="B275" s="35" t="s">
        <v>576</v>
      </c>
      <c r="C275" s="16" t="s">
        <v>2</v>
      </c>
      <c r="D275" s="16" t="s">
        <v>58</v>
      </c>
      <c r="E275" s="17">
        <v>11214.72</v>
      </c>
      <c r="F275" s="69" t="s">
        <v>90</v>
      </c>
      <c r="G275" s="35" t="s">
        <v>897</v>
      </c>
      <c r="H275" s="36">
        <v>10</v>
      </c>
      <c r="I275" s="17">
        <v>1087.82784</v>
      </c>
      <c r="J275" s="17">
        <f>I275+'2021年固定资产折旧表'!J275</f>
        <v>2175.65568</v>
      </c>
      <c r="K275" s="17">
        <f t="shared" si="8"/>
        <v>9039.06432</v>
      </c>
      <c r="L275" s="72">
        <v>0.03</v>
      </c>
      <c r="M275" s="17">
        <f t="shared" si="9"/>
        <v>336.4416</v>
      </c>
      <c r="N275" s="17" t="s">
        <v>92</v>
      </c>
    </row>
    <row r="276" spans="1:14">
      <c r="A276" s="16" t="s">
        <v>577</v>
      </c>
      <c r="B276" s="35" t="s">
        <v>578</v>
      </c>
      <c r="C276" s="16" t="s">
        <v>2</v>
      </c>
      <c r="D276" s="16" t="s">
        <v>58</v>
      </c>
      <c r="E276" s="17">
        <v>2707.2</v>
      </c>
      <c r="F276" s="69" t="s">
        <v>90</v>
      </c>
      <c r="G276" s="35" t="s">
        <v>897</v>
      </c>
      <c r="H276" s="36">
        <v>10</v>
      </c>
      <c r="I276" s="17">
        <v>262.5984</v>
      </c>
      <c r="J276" s="17">
        <f>I276+'2021年固定资产折旧表'!J276</f>
        <v>525.1968</v>
      </c>
      <c r="K276" s="17">
        <f t="shared" si="8"/>
        <v>2182.0032</v>
      </c>
      <c r="L276" s="72">
        <v>0.03</v>
      </c>
      <c r="M276" s="17">
        <f t="shared" si="9"/>
        <v>81.216</v>
      </c>
      <c r="N276" s="17" t="s">
        <v>92</v>
      </c>
    </row>
    <row r="277" spans="1:14">
      <c r="A277" s="16" t="s">
        <v>579</v>
      </c>
      <c r="B277" s="35" t="s">
        <v>580</v>
      </c>
      <c r="C277" s="16" t="s">
        <v>2</v>
      </c>
      <c r="D277" s="16" t="s">
        <v>58</v>
      </c>
      <c r="E277" s="17">
        <v>16699.82</v>
      </c>
      <c r="F277" s="69" t="s">
        <v>90</v>
      </c>
      <c r="G277" s="35" t="s">
        <v>897</v>
      </c>
      <c r="H277" s="36">
        <v>10</v>
      </c>
      <c r="I277" s="17">
        <v>1619.88254</v>
      </c>
      <c r="J277" s="17">
        <f>I277+'2021年固定资产折旧表'!J277</f>
        <v>3239.76508</v>
      </c>
      <c r="K277" s="17">
        <f t="shared" si="8"/>
        <v>13460.05492</v>
      </c>
      <c r="L277" s="72">
        <v>0.03</v>
      </c>
      <c r="M277" s="17">
        <f t="shared" si="9"/>
        <v>500.9946</v>
      </c>
      <c r="N277" s="17" t="s">
        <v>92</v>
      </c>
    </row>
    <row r="278" spans="1:14">
      <c r="A278" s="16" t="s">
        <v>581</v>
      </c>
      <c r="B278" s="35" t="s">
        <v>147</v>
      </c>
      <c r="C278" s="16" t="s">
        <v>2</v>
      </c>
      <c r="D278" s="16" t="s">
        <v>58</v>
      </c>
      <c r="E278" s="17">
        <v>5299.04</v>
      </c>
      <c r="F278" s="69" t="s">
        <v>90</v>
      </c>
      <c r="G278" s="35" t="s">
        <v>897</v>
      </c>
      <c r="H278" s="36">
        <v>10</v>
      </c>
      <c r="I278" s="17">
        <v>514.00688</v>
      </c>
      <c r="J278" s="17">
        <f>I278+'2021年固定资产折旧表'!J278</f>
        <v>1028.01376</v>
      </c>
      <c r="K278" s="17">
        <f t="shared" si="8"/>
        <v>4271.02624</v>
      </c>
      <c r="L278" s="72">
        <v>0.03</v>
      </c>
      <c r="M278" s="17">
        <f t="shared" si="9"/>
        <v>158.9712</v>
      </c>
      <c r="N278" s="17" t="s">
        <v>92</v>
      </c>
    </row>
    <row r="279" spans="1:14">
      <c r="A279" s="16" t="s">
        <v>582</v>
      </c>
      <c r="B279" s="35" t="s">
        <v>200</v>
      </c>
      <c r="C279" s="16" t="s">
        <v>2</v>
      </c>
      <c r="D279" s="16" t="s">
        <v>58</v>
      </c>
      <c r="E279" s="17">
        <v>12623.96</v>
      </c>
      <c r="F279" s="69" t="s">
        <v>90</v>
      </c>
      <c r="G279" s="35" t="s">
        <v>897</v>
      </c>
      <c r="H279" s="36">
        <v>10</v>
      </c>
      <c r="I279" s="17">
        <v>1224.52412</v>
      </c>
      <c r="J279" s="17">
        <f>I279+'2021年固定资产折旧表'!J279</f>
        <v>2449.04824</v>
      </c>
      <c r="K279" s="17">
        <f t="shared" si="8"/>
        <v>10174.91176</v>
      </c>
      <c r="L279" s="72">
        <v>0.03</v>
      </c>
      <c r="M279" s="17">
        <f t="shared" si="9"/>
        <v>378.7188</v>
      </c>
      <c r="N279" s="17" t="s">
        <v>92</v>
      </c>
    </row>
    <row r="280" spans="1:14">
      <c r="A280" s="16" t="s">
        <v>583</v>
      </c>
      <c r="B280" s="35" t="s">
        <v>584</v>
      </c>
      <c r="C280" s="16" t="s">
        <v>2</v>
      </c>
      <c r="D280" s="16" t="s">
        <v>58</v>
      </c>
      <c r="E280" s="17">
        <v>6042.17</v>
      </c>
      <c r="F280" s="69" t="s">
        <v>90</v>
      </c>
      <c r="G280" s="35" t="s">
        <v>897</v>
      </c>
      <c r="H280" s="36">
        <v>10</v>
      </c>
      <c r="I280" s="17">
        <v>586.09049</v>
      </c>
      <c r="J280" s="17">
        <f>I280+'2021年固定资产折旧表'!J280</f>
        <v>1172.18098</v>
      </c>
      <c r="K280" s="17">
        <f t="shared" si="8"/>
        <v>4869.98902</v>
      </c>
      <c r="L280" s="72">
        <v>0.03</v>
      </c>
      <c r="M280" s="17">
        <f t="shared" si="9"/>
        <v>181.2651</v>
      </c>
      <c r="N280" s="17" t="s">
        <v>92</v>
      </c>
    </row>
    <row r="281" spans="1:14">
      <c r="A281" s="16" t="s">
        <v>585</v>
      </c>
      <c r="B281" s="35" t="s">
        <v>586</v>
      </c>
      <c r="C281" s="16" t="s">
        <v>2</v>
      </c>
      <c r="D281" s="16" t="s">
        <v>58</v>
      </c>
      <c r="E281" s="17">
        <v>856.06</v>
      </c>
      <c r="F281" s="69" t="s">
        <v>90</v>
      </c>
      <c r="G281" s="35" t="s">
        <v>897</v>
      </c>
      <c r="H281" s="36">
        <v>10</v>
      </c>
      <c r="I281" s="17">
        <v>83.03782</v>
      </c>
      <c r="J281" s="17">
        <f>I281+'2021年固定资产折旧表'!J281</f>
        <v>166.07564</v>
      </c>
      <c r="K281" s="17">
        <f t="shared" si="8"/>
        <v>689.98436</v>
      </c>
      <c r="L281" s="72">
        <v>0.03</v>
      </c>
      <c r="M281" s="17">
        <f t="shared" si="9"/>
        <v>25.6818</v>
      </c>
      <c r="N281" s="17" t="s">
        <v>92</v>
      </c>
    </row>
    <row r="282" spans="1:14">
      <c r="A282" s="16" t="s">
        <v>587</v>
      </c>
      <c r="B282" s="35" t="s">
        <v>588</v>
      </c>
      <c r="C282" s="16" t="s">
        <v>2</v>
      </c>
      <c r="D282" s="16" t="s">
        <v>58</v>
      </c>
      <c r="E282" s="17">
        <v>36961.68</v>
      </c>
      <c r="F282" s="69" t="s">
        <v>90</v>
      </c>
      <c r="G282" s="35" t="s">
        <v>897</v>
      </c>
      <c r="H282" s="36">
        <v>10</v>
      </c>
      <c r="I282" s="17">
        <v>3585.28296</v>
      </c>
      <c r="J282" s="17">
        <f>I282+'2021年固定资产折旧表'!J282</f>
        <v>7170.56592</v>
      </c>
      <c r="K282" s="17">
        <f t="shared" si="8"/>
        <v>29791.11408</v>
      </c>
      <c r="L282" s="72">
        <v>0.03</v>
      </c>
      <c r="M282" s="17">
        <f t="shared" si="9"/>
        <v>1108.8504</v>
      </c>
      <c r="N282" s="17" t="s">
        <v>92</v>
      </c>
    </row>
    <row r="283" spans="1:14">
      <c r="A283" s="16" t="s">
        <v>589</v>
      </c>
      <c r="B283" s="35" t="s">
        <v>590</v>
      </c>
      <c r="C283" s="16" t="s">
        <v>2</v>
      </c>
      <c r="D283" s="16" t="s">
        <v>59</v>
      </c>
      <c r="E283" s="17">
        <v>7594.82</v>
      </c>
      <c r="F283" s="69" t="s">
        <v>90</v>
      </c>
      <c r="G283" s="35" t="s">
        <v>897</v>
      </c>
      <c r="H283" s="36">
        <v>10</v>
      </c>
      <c r="I283" s="17">
        <v>736.69754</v>
      </c>
      <c r="J283" s="17">
        <f>I283+'2021年固定资产折旧表'!J283</f>
        <v>1473.39508</v>
      </c>
      <c r="K283" s="17">
        <f t="shared" si="8"/>
        <v>6121.42492</v>
      </c>
      <c r="L283" s="72">
        <v>0.03</v>
      </c>
      <c r="M283" s="17">
        <f t="shared" si="9"/>
        <v>227.8446</v>
      </c>
      <c r="N283" s="17" t="s">
        <v>92</v>
      </c>
    </row>
    <row r="284" spans="1:14">
      <c r="A284" s="16" t="s">
        <v>591</v>
      </c>
      <c r="B284" s="35" t="s">
        <v>340</v>
      </c>
      <c r="C284" s="16" t="s">
        <v>2</v>
      </c>
      <c r="D284" s="16" t="s">
        <v>59</v>
      </c>
      <c r="E284" s="17">
        <v>1823.36</v>
      </c>
      <c r="F284" s="69" t="s">
        <v>90</v>
      </c>
      <c r="G284" s="35" t="s">
        <v>897</v>
      </c>
      <c r="H284" s="36">
        <v>10</v>
      </c>
      <c r="I284" s="17">
        <v>176.86592</v>
      </c>
      <c r="J284" s="17">
        <f>I284+'2021年固定资产折旧表'!J284</f>
        <v>353.73184</v>
      </c>
      <c r="K284" s="17">
        <f t="shared" si="8"/>
        <v>1469.62816</v>
      </c>
      <c r="L284" s="72">
        <v>0.03</v>
      </c>
      <c r="M284" s="17">
        <f t="shared" si="9"/>
        <v>54.7008</v>
      </c>
      <c r="N284" s="17" t="s">
        <v>92</v>
      </c>
    </row>
    <row r="285" spans="1:14">
      <c r="A285" s="16" t="s">
        <v>592</v>
      </c>
      <c r="B285" s="35" t="s">
        <v>355</v>
      </c>
      <c r="C285" s="16" t="s">
        <v>2</v>
      </c>
      <c r="D285" s="16" t="s">
        <v>59</v>
      </c>
      <c r="E285" s="17">
        <v>254.04</v>
      </c>
      <c r="F285" s="69" t="s">
        <v>90</v>
      </c>
      <c r="G285" s="35" t="s">
        <v>897</v>
      </c>
      <c r="H285" s="36">
        <v>10</v>
      </c>
      <c r="I285" s="17">
        <v>24.64188</v>
      </c>
      <c r="J285" s="17">
        <f>I285+'2021年固定资产折旧表'!J285</f>
        <v>49.28376</v>
      </c>
      <c r="K285" s="17">
        <f t="shared" si="8"/>
        <v>204.75624</v>
      </c>
      <c r="L285" s="72">
        <v>0.03</v>
      </c>
      <c r="M285" s="17">
        <f t="shared" si="9"/>
        <v>7.6212</v>
      </c>
      <c r="N285" s="17" t="s">
        <v>92</v>
      </c>
    </row>
    <row r="286" spans="1:14">
      <c r="A286" s="16" t="s">
        <v>593</v>
      </c>
      <c r="B286" s="35" t="s">
        <v>594</v>
      </c>
      <c r="C286" s="16" t="s">
        <v>2</v>
      </c>
      <c r="D286" s="16" t="s">
        <v>59</v>
      </c>
      <c r="E286" s="17">
        <v>399.1</v>
      </c>
      <c r="F286" s="69" t="s">
        <v>90</v>
      </c>
      <c r="G286" s="35" t="s">
        <v>897</v>
      </c>
      <c r="H286" s="36">
        <v>10</v>
      </c>
      <c r="I286" s="17">
        <v>38.7127</v>
      </c>
      <c r="J286" s="17">
        <f>I286+'2021年固定资产折旧表'!J286</f>
        <v>77.4254</v>
      </c>
      <c r="K286" s="17">
        <f t="shared" si="8"/>
        <v>321.6746</v>
      </c>
      <c r="L286" s="72">
        <v>0.03</v>
      </c>
      <c r="M286" s="17">
        <f t="shared" si="9"/>
        <v>11.973</v>
      </c>
      <c r="N286" s="17" t="s">
        <v>92</v>
      </c>
    </row>
    <row r="287" spans="1:14">
      <c r="A287" s="16" t="s">
        <v>595</v>
      </c>
      <c r="B287" s="35" t="s">
        <v>596</v>
      </c>
      <c r="C287" s="16" t="s">
        <v>2</v>
      </c>
      <c r="D287" s="16" t="s">
        <v>59</v>
      </c>
      <c r="E287" s="17">
        <v>6941.13</v>
      </c>
      <c r="F287" s="69" t="s">
        <v>90</v>
      </c>
      <c r="G287" s="35" t="s">
        <v>897</v>
      </c>
      <c r="H287" s="36">
        <v>10</v>
      </c>
      <c r="I287" s="17">
        <v>673.28961</v>
      </c>
      <c r="J287" s="17">
        <f>I287+'2021年固定资产折旧表'!J287</f>
        <v>1346.57922</v>
      </c>
      <c r="K287" s="17">
        <f t="shared" si="8"/>
        <v>5594.55078</v>
      </c>
      <c r="L287" s="72">
        <v>0.03</v>
      </c>
      <c r="M287" s="17">
        <f t="shared" si="9"/>
        <v>208.2339</v>
      </c>
      <c r="N287" s="17" t="s">
        <v>92</v>
      </c>
    </row>
    <row r="288" spans="1:14">
      <c r="A288" s="16" t="s">
        <v>597</v>
      </c>
      <c r="B288" s="35" t="s">
        <v>598</v>
      </c>
      <c r="C288" s="16" t="s">
        <v>2</v>
      </c>
      <c r="D288" s="16" t="s">
        <v>59</v>
      </c>
      <c r="E288" s="17">
        <v>1042.84</v>
      </c>
      <c r="F288" s="69" t="s">
        <v>90</v>
      </c>
      <c r="G288" s="35" t="s">
        <v>897</v>
      </c>
      <c r="H288" s="36">
        <v>10</v>
      </c>
      <c r="I288" s="17">
        <v>101.15548</v>
      </c>
      <c r="J288" s="17">
        <f>I288+'2021年固定资产折旧表'!J288</f>
        <v>202.31096</v>
      </c>
      <c r="K288" s="17">
        <f t="shared" si="8"/>
        <v>840.52904</v>
      </c>
      <c r="L288" s="72">
        <v>0.03</v>
      </c>
      <c r="M288" s="17">
        <f t="shared" si="9"/>
        <v>31.2852</v>
      </c>
      <c r="N288" s="17" t="s">
        <v>92</v>
      </c>
    </row>
    <row r="289" spans="1:14">
      <c r="A289" s="16" t="s">
        <v>599</v>
      </c>
      <c r="B289" s="35" t="s">
        <v>600</v>
      </c>
      <c r="C289" s="16" t="s">
        <v>2</v>
      </c>
      <c r="D289" s="16" t="s">
        <v>59</v>
      </c>
      <c r="E289" s="17">
        <v>3445.86</v>
      </c>
      <c r="F289" s="69" t="s">
        <v>90</v>
      </c>
      <c r="G289" s="35" t="s">
        <v>897</v>
      </c>
      <c r="H289" s="36">
        <v>10</v>
      </c>
      <c r="I289" s="17">
        <v>334.24842</v>
      </c>
      <c r="J289" s="17">
        <f>I289+'2021年固定资产折旧表'!J289</f>
        <v>668.49684</v>
      </c>
      <c r="K289" s="17">
        <f t="shared" si="8"/>
        <v>2777.36316</v>
      </c>
      <c r="L289" s="72">
        <v>0.03</v>
      </c>
      <c r="M289" s="17">
        <f t="shared" si="9"/>
        <v>103.3758</v>
      </c>
      <c r="N289" s="17" t="s">
        <v>92</v>
      </c>
    </row>
    <row r="290" spans="1:14">
      <c r="A290" s="16" t="s">
        <v>601</v>
      </c>
      <c r="B290" s="35" t="s">
        <v>602</v>
      </c>
      <c r="C290" s="16" t="s">
        <v>2</v>
      </c>
      <c r="D290" s="16" t="s">
        <v>59</v>
      </c>
      <c r="E290" s="17">
        <v>6451.59</v>
      </c>
      <c r="F290" s="69" t="s">
        <v>90</v>
      </c>
      <c r="G290" s="35" t="s">
        <v>897</v>
      </c>
      <c r="H290" s="36">
        <v>10</v>
      </c>
      <c r="I290" s="17">
        <v>625.80423</v>
      </c>
      <c r="J290" s="17">
        <f>I290+'2021年固定资产折旧表'!J290</f>
        <v>1251.60846</v>
      </c>
      <c r="K290" s="17">
        <f t="shared" si="8"/>
        <v>5199.98154</v>
      </c>
      <c r="L290" s="72">
        <v>0.03</v>
      </c>
      <c r="M290" s="17">
        <f t="shared" si="9"/>
        <v>193.5477</v>
      </c>
      <c r="N290" s="17" t="s">
        <v>92</v>
      </c>
    </row>
    <row r="291" spans="1:14">
      <c r="A291" s="16" t="s">
        <v>603</v>
      </c>
      <c r="B291" s="35" t="s">
        <v>604</v>
      </c>
      <c r="C291" s="16" t="s">
        <v>2</v>
      </c>
      <c r="D291" s="16" t="s">
        <v>50</v>
      </c>
      <c r="E291" s="17">
        <v>1102.91</v>
      </c>
      <c r="F291" s="69" t="s">
        <v>90</v>
      </c>
      <c r="G291" s="35" t="s">
        <v>897</v>
      </c>
      <c r="H291" s="36">
        <v>10</v>
      </c>
      <c r="I291" s="17">
        <v>106.98227</v>
      </c>
      <c r="J291" s="17">
        <f>I291+'2021年固定资产折旧表'!J291</f>
        <v>213.96454</v>
      </c>
      <c r="K291" s="17">
        <f t="shared" si="8"/>
        <v>888.94546</v>
      </c>
      <c r="L291" s="72">
        <v>0.03</v>
      </c>
      <c r="M291" s="17">
        <f t="shared" si="9"/>
        <v>33.0873</v>
      </c>
      <c r="N291" s="17" t="s">
        <v>92</v>
      </c>
    </row>
    <row r="292" spans="1:14">
      <c r="A292" s="16" t="s">
        <v>605</v>
      </c>
      <c r="B292" s="35" t="s">
        <v>606</v>
      </c>
      <c r="C292" s="16" t="s">
        <v>2</v>
      </c>
      <c r="D292" s="16" t="s">
        <v>50</v>
      </c>
      <c r="E292" s="17">
        <v>3247.03</v>
      </c>
      <c r="F292" s="69" t="s">
        <v>90</v>
      </c>
      <c r="G292" s="35" t="s">
        <v>897</v>
      </c>
      <c r="H292" s="36">
        <v>10</v>
      </c>
      <c r="I292" s="17">
        <v>314.96191</v>
      </c>
      <c r="J292" s="17">
        <f>I292+'2021年固定资产折旧表'!J292</f>
        <v>629.92382</v>
      </c>
      <c r="K292" s="17">
        <f t="shared" si="8"/>
        <v>2617.10618</v>
      </c>
      <c r="L292" s="72">
        <v>0.03</v>
      </c>
      <c r="M292" s="17">
        <f t="shared" si="9"/>
        <v>97.4109</v>
      </c>
      <c r="N292" s="17" t="s">
        <v>92</v>
      </c>
    </row>
    <row r="293" spans="1:14">
      <c r="A293" s="16" t="s">
        <v>607</v>
      </c>
      <c r="B293" s="35" t="s">
        <v>119</v>
      </c>
      <c r="C293" s="16" t="s">
        <v>2</v>
      </c>
      <c r="D293" s="16" t="s">
        <v>50</v>
      </c>
      <c r="E293" s="17">
        <v>14839.36</v>
      </c>
      <c r="F293" s="69" t="s">
        <v>90</v>
      </c>
      <c r="G293" s="35" t="s">
        <v>897</v>
      </c>
      <c r="H293" s="36">
        <v>10</v>
      </c>
      <c r="I293" s="17">
        <v>1439.41792</v>
      </c>
      <c r="J293" s="17">
        <f>I293+'2021年固定资产折旧表'!J293</f>
        <v>2878.83584</v>
      </c>
      <c r="K293" s="17">
        <f t="shared" si="8"/>
        <v>11960.52416</v>
      </c>
      <c r="L293" s="72">
        <v>0.03</v>
      </c>
      <c r="M293" s="17">
        <f t="shared" si="9"/>
        <v>445.1808</v>
      </c>
      <c r="N293" s="17" t="s">
        <v>92</v>
      </c>
    </row>
    <row r="294" spans="1:14">
      <c r="A294" s="16" t="s">
        <v>608</v>
      </c>
      <c r="B294" s="35" t="s">
        <v>121</v>
      </c>
      <c r="C294" s="16" t="s">
        <v>2</v>
      </c>
      <c r="D294" s="16" t="s">
        <v>50</v>
      </c>
      <c r="E294" s="17">
        <v>66732.48</v>
      </c>
      <c r="F294" s="69" t="s">
        <v>90</v>
      </c>
      <c r="G294" s="35" t="s">
        <v>897</v>
      </c>
      <c r="H294" s="36">
        <v>10</v>
      </c>
      <c r="I294" s="17">
        <v>6473.05056</v>
      </c>
      <c r="J294" s="17">
        <f>I294+'2021年固定资产折旧表'!J294</f>
        <v>12946.10112</v>
      </c>
      <c r="K294" s="17">
        <f t="shared" si="8"/>
        <v>53786.37888</v>
      </c>
      <c r="L294" s="72">
        <v>0.03</v>
      </c>
      <c r="M294" s="17">
        <f t="shared" si="9"/>
        <v>2001.9744</v>
      </c>
      <c r="N294" s="17" t="s">
        <v>92</v>
      </c>
    </row>
    <row r="295" spans="1:14">
      <c r="A295" s="16" t="s">
        <v>609</v>
      </c>
      <c r="B295" s="35" t="s">
        <v>123</v>
      </c>
      <c r="C295" s="16" t="s">
        <v>2</v>
      </c>
      <c r="D295" s="16" t="s">
        <v>50</v>
      </c>
      <c r="E295" s="17">
        <v>8576.71</v>
      </c>
      <c r="F295" s="69" t="s">
        <v>90</v>
      </c>
      <c r="G295" s="35" t="s">
        <v>897</v>
      </c>
      <c r="H295" s="36">
        <v>10</v>
      </c>
      <c r="I295" s="17">
        <v>831.94087</v>
      </c>
      <c r="J295" s="17">
        <f>I295+'2021年固定资产折旧表'!J295</f>
        <v>1663.88174</v>
      </c>
      <c r="K295" s="17">
        <f t="shared" si="8"/>
        <v>6912.82826</v>
      </c>
      <c r="L295" s="72">
        <v>0.03</v>
      </c>
      <c r="M295" s="17">
        <f t="shared" si="9"/>
        <v>257.3013</v>
      </c>
      <c r="N295" s="17" t="s">
        <v>92</v>
      </c>
    </row>
    <row r="296" spans="1:14">
      <c r="A296" s="16" t="s">
        <v>610</v>
      </c>
      <c r="B296" s="35" t="s">
        <v>125</v>
      </c>
      <c r="C296" s="16" t="s">
        <v>2</v>
      </c>
      <c r="D296" s="16" t="s">
        <v>50</v>
      </c>
      <c r="E296" s="17">
        <v>34079.75</v>
      </c>
      <c r="F296" s="69" t="s">
        <v>90</v>
      </c>
      <c r="G296" s="35" t="s">
        <v>897</v>
      </c>
      <c r="H296" s="36">
        <v>10</v>
      </c>
      <c r="I296" s="17">
        <v>3305.73575</v>
      </c>
      <c r="J296" s="17">
        <f>I296+'2021年固定资产折旧表'!J296</f>
        <v>6611.4715</v>
      </c>
      <c r="K296" s="17">
        <f t="shared" si="8"/>
        <v>27468.2785</v>
      </c>
      <c r="L296" s="72">
        <v>0.03</v>
      </c>
      <c r="M296" s="17">
        <f t="shared" si="9"/>
        <v>1022.3925</v>
      </c>
      <c r="N296" s="17" t="s">
        <v>92</v>
      </c>
    </row>
    <row r="297" spans="1:14">
      <c r="A297" s="16" t="s">
        <v>611</v>
      </c>
      <c r="B297" s="35" t="s">
        <v>127</v>
      </c>
      <c r="C297" s="16" t="s">
        <v>2</v>
      </c>
      <c r="D297" s="16" t="s">
        <v>50</v>
      </c>
      <c r="E297" s="17">
        <v>16788.11</v>
      </c>
      <c r="F297" s="69" t="s">
        <v>90</v>
      </c>
      <c r="G297" s="35" t="s">
        <v>897</v>
      </c>
      <c r="H297" s="36">
        <v>10</v>
      </c>
      <c r="I297" s="17">
        <v>1628.44667</v>
      </c>
      <c r="J297" s="17">
        <f>I297+'2021年固定资产折旧表'!J297</f>
        <v>3256.89334</v>
      </c>
      <c r="K297" s="17">
        <f t="shared" si="8"/>
        <v>13531.21666</v>
      </c>
      <c r="L297" s="72">
        <v>0.03</v>
      </c>
      <c r="M297" s="17">
        <f t="shared" si="9"/>
        <v>503.6433</v>
      </c>
      <c r="N297" s="17" t="s">
        <v>92</v>
      </c>
    </row>
    <row r="298" spans="1:14">
      <c r="A298" s="16" t="s">
        <v>612</v>
      </c>
      <c r="B298" s="35" t="s">
        <v>613</v>
      </c>
      <c r="C298" s="16" t="s">
        <v>2</v>
      </c>
      <c r="D298" s="16" t="s">
        <v>24</v>
      </c>
      <c r="E298" s="17">
        <v>11591.71</v>
      </c>
      <c r="F298" s="69" t="s">
        <v>90</v>
      </c>
      <c r="G298" s="35" t="s">
        <v>897</v>
      </c>
      <c r="H298" s="36">
        <v>10</v>
      </c>
      <c r="I298" s="17">
        <v>1124.39587</v>
      </c>
      <c r="J298" s="17">
        <f>I298+'2021年固定资产折旧表'!J298</f>
        <v>2248.79174</v>
      </c>
      <c r="K298" s="17">
        <f t="shared" si="8"/>
        <v>9342.91826</v>
      </c>
      <c r="L298" s="72">
        <v>0.03</v>
      </c>
      <c r="M298" s="17">
        <f t="shared" si="9"/>
        <v>347.7513</v>
      </c>
      <c r="N298" s="17" t="s">
        <v>92</v>
      </c>
    </row>
    <row r="299" spans="1:14">
      <c r="A299" s="16" t="s">
        <v>614</v>
      </c>
      <c r="B299" s="35" t="s">
        <v>285</v>
      </c>
      <c r="C299" s="16" t="s">
        <v>2</v>
      </c>
      <c r="D299" s="16" t="s">
        <v>24</v>
      </c>
      <c r="E299" s="17">
        <v>3714.13</v>
      </c>
      <c r="F299" s="69" t="s">
        <v>90</v>
      </c>
      <c r="G299" s="35" t="s">
        <v>897</v>
      </c>
      <c r="H299" s="36">
        <v>10</v>
      </c>
      <c r="I299" s="17">
        <v>360.27061</v>
      </c>
      <c r="J299" s="17">
        <f>I299+'2021年固定资产折旧表'!J299</f>
        <v>720.54122</v>
      </c>
      <c r="K299" s="17">
        <f t="shared" si="8"/>
        <v>2993.58878</v>
      </c>
      <c r="L299" s="72">
        <v>0.03</v>
      </c>
      <c r="M299" s="17">
        <f t="shared" si="9"/>
        <v>111.4239</v>
      </c>
      <c r="N299" s="17" t="s">
        <v>92</v>
      </c>
    </row>
    <row r="300" spans="1:14">
      <c r="A300" s="16" t="s">
        <v>615</v>
      </c>
      <c r="B300" s="35" t="s">
        <v>616</v>
      </c>
      <c r="C300" s="16" t="s">
        <v>2</v>
      </c>
      <c r="D300" s="16" t="s">
        <v>24</v>
      </c>
      <c r="E300" s="17">
        <v>9441.83</v>
      </c>
      <c r="F300" s="69" t="s">
        <v>90</v>
      </c>
      <c r="G300" s="35" t="s">
        <v>897</v>
      </c>
      <c r="H300" s="36">
        <v>10</v>
      </c>
      <c r="I300" s="17">
        <v>915.85751</v>
      </c>
      <c r="J300" s="17">
        <f>I300+'2021年固定资产折旧表'!J300</f>
        <v>1831.71502</v>
      </c>
      <c r="K300" s="17">
        <f t="shared" si="8"/>
        <v>7610.11498</v>
      </c>
      <c r="L300" s="72">
        <v>0.03</v>
      </c>
      <c r="M300" s="17">
        <f t="shared" si="9"/>
        <v>283.2549</v>
      </c>
      <c r="N300" s="17" t="s">
        <v>92</v>
      </c>
    </row>
    <row r="301" spans="1:14">
      <c r="A301" s="16" t="s">
        <v>617</v>
      </c>
      <c r="B301" s="35" t="s">
        <v>618</v>
      </c>
      <c r="C301" s="16" t="s">
        <v>2</v>
      </c>
      <c r="D301" s="16" t="s">
        <v>46</v>
      </c>
      <c r="E301" s="17">
        <v>248068.32</v>
      </c>
      <c r="F301" s="69" t="s">
        <v>90</v>
      </c>
      <c r="G301" s="35" t="s">
        <v>897</v>
      </c>
      <c r="H301" s="36">
        <v>10</v>
      </c>
      <c r="I301" s="17">
        <v>24062.62704</v>
      </c>
      <c r="J301" s="17">
        <f>I301+'2021年固定资产折旧表'!J301</f>
        <v>48125.25408</v>
      </c>
      <c r="K301" s="17">
        <f t="shared" si="8"/>
        <v>199943.06592</v>
      </c>
      <c r="L301" s="72">
        <v>0.03</v>
      </c>
      <c r="M301" s="17">
        <f t="shared" si="9"/>
        <v>7442.0496</v>
      </c>
      <c r="N301" s="17" t="s">
        <v>92</v>
      </c>
    </row>
    <row r="302" spans="1:14">
      <c r="A302" s="16" t="s">
        <v>619</v>
      </c>
      <c r="B302" s="35" t="s">
        <v>494</v>
      </c>
      <c r="C302" s="16" t="s">
        <v>2</v>
      </c>
      <c r="D302" s="16" t="s">
        <v>24</v>
      </c>
      <c r="E302" s="17">
        <v>379.64</v>
      </c>
      <c r="F302" s="69" t="s">
        <v>90</v>
      </c>
      <c r="G302" s="35" t="s">
        <v>897</v>
      </c>
      <c r="H302" s="36">
        <v>10</v>
      </c>
      <c r="I302" s="17">
        <v>36.82508</v>
      </c>
      <c r="J302" s="17">
        <f>I302+'2021年固定资产折旧表'!J302</f>
        <v>73.65016</v>
      </c>
      <c r="K302" s="17">
        <f t="shared" si="8"/>
        <v>305.98984</v>
      </c>
      <c r="L302" s="72">
        <v>0.03</v>
      </c>
      <c r="M302" s="17">
        <f t="shared" si="9"/>
        <v>11.3892</v>
      </c>
      <c r="N302" s="17" t="s">
        <v>92</v>
      </c>
    </row>
    <row r="303" spans="1:14">
      <c r="A303" s="16" t="s">
        <v>620</v>
      </c>
      <c r="B303" s="35" t="s">
        <v>621</v>
      </c>
      <c r="C303" s="16" t="s">
        <v>2</v>
      </c>
      <c r="D303" s="16" t="s">
        <v>24</v>
      </c>
      <c r="E303" s="17">
        <v>268.7</v>
      </c>
      <c r="F303" s="69" t="s">
        <v>90</v>
      </c>
      <c r="G303" s="35" t="s">
        <v>897</v>
      </c>
      <c r="H303" s="36">
        <v>10</v>
      </c>
      <c r="I303" s="17">
        <v>26.0639</v>
      </c>
      <c r="J303" s="17">
        <f>I303+'2021年固定资产折旧表'!J303</f>
        <v>52.1278</v>
      </c>
      <c r="K303" s="17">
        <f t="shared" si="8"/>
        <v>216.5722</v>
      </c>
      <c r="L303" s="72">
        <v>0.03</v>
      </c>
      <c r="M303" s="17">
        <f t="shared" si="9"/>
        <v>8.061</v>
      </c>
      <c r="N303" s="17" t="s">
        <v>92</v>
      </c>
    </row>
    <row r="304" spans="1:14">
      <c r="A304" s="16" t="s">
        <v>622</v>
      </c>
      <c r="B304" s="35" t="s">
        <v>623</v>
      </c>
      <c r="C304" s="16" t="s">
        <v>2</v>
      </c>
      <c r="D304" s="16" t="s">
        <v>24</v>
      </c>
      <c r="E304" s="17">
        <v>1541.22</v>
      </c>
      <c r="F304" s="69" t="s">
        <v>90</v>
      </c>
      <c r="G304" s="35" t="s">
        <v>897</v>
      </c>
      <c r="H304" s="36">
        <v>10</v>
      </c>
      <c r="I304" s="17">
        <v>149.49834</v>
      </c>
      <c r="J304" s="17">
        <f>I304+'2021年固定资产折旧表'!J304</f>
        <v>298.99668</v>
      </c>
      <c r="K304" s="17">
        <f t="shared" si="8"/>
        <v>1242.22332</v>
      </c>
      <c r="L304" s="72">
        <v>0.03</v>
      </c>
      <c r="M304" s="17">
        <f t="shared" si="9"/>
        <v>46.2366</v>
      </c>
      <c r="N304" s="17" t="s">
        <v>92</v>
      </c>
    </row>
    <row r="305" spans="1:14">
      <c r="A305" s="16" t="s">
        <v>624</v>
      </c>
      <c r="B305" s="35" t="s">
        <v>625</v>
      </c>
      <c r="C305" s="16" t="s">
        <v>2</v>
      </c>
      <c r="D305" s="16" t="s">
        <v>24</v>
      </c>
      <c r="E305" s="17">
        <v>3820.76</v>
      </c>
      <c r="F305" s="69" t="s">
        <v>90</v>
      </c>
      <c r="G305" s="35" t="s">
        <v>897</v>
      </c>
      <c r="H305" s="36">
        <v>10</v>
      </c>
      <c r="I305" s="17">
        <v>370.61372</v>
      </c>
      <c r="J305" s="17">
        <f>I305+'2021年固定资产折旧表'!J305</f>
        <v>741.22744</v>
      </c>
      <c r="K305" s="17">
        <f t="shared" si="8"/>
        <v>3079.53256</v>
      </c>
      <c r="L305" s="72">
        <v>0.03</v>
      </c>
      <c r="M305" s="17">
        <f t="shared" si="9"/>
        <v>114.6228</v>
      </c>
      <c r="N305" s="17" t="s">
        <v>92</v>
      </c>
    </row>
    <row r="306" spans="1:14">
      <c r="A306" s="16" t="s">
        <v>626</v>
      </c>
      <c r="B306" s="35" t="s">
        <v>627</v>
      </c>
      <c r="C306" s="16" t="s">
        <v>2</v>
      </c>
      <c r="D306" s="16" t="s">
        <v>56</v>
      </c>
      <c r="E306" s="17">
        <v>2703.88</v>
      </c>
      <c r="F306" s="69" t="s">
        <v>90</v>
      </c>
      <c r="G306" s="35" t="s">
        <v>897</v>
      </c>
      <c r="H306" s="36">
        <v>10</v>
      </c>
      <c r="I306" s="17">
        <v>262.27636</v>
      </c>
      <c r="J306" s="17">
        <f>I306+'2021年固定资产折旧表'!J306</f>
        <v>524.55272</v>
      </c>
      <c r="K306" s="17">
        <f t="shared" si="8"/>
        <v>2179.32728</v>
      </c>
      <c r="L306" s="72">
        <v>0.03</v>
      </c>
      <c r="M306" s="17">
        <f t="shared" si="9"/>
        <v>81.1164</v>
      </c>
      <c r="N306" s="17" t="s">
        <v>92</v>
      </c>
    </row>
    <row r="307" spans="1:14">
      <c r="A307" s="16" t="s">
        <v>628</v>
      </c>
      <c r="B307" s="35" t="s">
        <v>552</v>
      </c>
      <c r="C307" s="16" t="s">
        <v>2</v>
      </c>
      <c r="D307" s="16" t="s">
        <v>56</v>
      </c>
      <c r="E307" s="17">
        <v>216.4</v>
      </c>
      <c r="F307" s="69" t="s">
        <v>90</v>
      </c>
      <c r="G307" s="35" t="s">
        <v>897</v>
      </c>
      <c r="H307" s="36">
        <v>10</v>
      </c>
      <c r="I307" s="17">
        <v>20.9908</v>
      </c>
      <c r="J307" s="17">
        <f>I307+'2021年固定资产折旧表'!J307</f>
        <v>41.9816</v>
      </c>
      <c r="K307" s="17">
        <f t="shared" si="8"/>
        <v>174.4184</v>
      </c>
      <c r="L307" s="72">
        <v>0.03</v>
      </c>
      <c r="M307" s="17">
        <f t="shared" si="9"/>
        <v>6.492</v>
      </c>
      <c r="N307" s="17" t="s">
        <v>92</v>
      </c>
    </row>
    <row r="308" spans="1:14">
      <c r="A308" s="16" t="s">
        <v>629</v>
      </c>
      <c r="B308" s="35" t="s">
        <v>630</v>
      </c>
      <c r="C308" s="16" t="s">
        <v>2</v>
      </c>
      <c r="D308" s="16" t="s">
        <v>56</v>
      </c>
      <c r="E308" s="17">
        <v>1086.98</v>
      </c>
      <c r="F308" s="69" t="s">
        <v>90</v>
      </c>
      <c r="G308" s="35" t="s">
        <v>897</v>
      </c>
      <c r="H308" s="36">
        <v>10</v>
      </c>
      <c r="I308" s="17">
        <v>105.43706</v>
      </c>
      <c r="J308" s="17">
        <f>I308+'2021年固定资产折旧表'!J308</f>
        <v>210.87412</v>
      </c>
      <c r="K308" s="17">
        <f t="shared" si="8"/>
        <v>876.10588</v>
      </c>
      <c r="L308" s="72">
        <v>0.03</v>
      </c>
      <c r="M308" s="17">
        <f t="shared" si="9"/>
        <v>32.6094</v>
      </c>
      <c r="N308" s="17" t="s">
        <v>92</v>
      </c>
    </row>
    <row r="309" spans="1:14">
      <c r="A309" s="16" t="s">
        <v>631</v>
      </c>
      <c r="B309" s="35" t="s">
        <v>632</v>
      </c>
      <c r="C309" s="16" t="s">
        <v>2</v>
      </c>
      <c r="D309" s="16" t="s">
        <v>56</v>
      </c>
      <c r="E309" s="17">
        <v>237.12</v>
      </c>
      <c r="F309" s="69" t="s">
        <v>90</v>
      </c>
      <c r="G309" s="35" t="s">
        <v>897</v>
      </c>
      <c r="H309" s="36">
        <v>10</v>
      </c>
      <c r="I309" s="17">
        <v>23.00064</v>
      </c>
      <c r="J309" s="17">
        <f>I309+'2021年固定资产折旧表'!J309</f>
        <v>46.00128</v>
      </c>
      <c r="K309" s="17">
        <f t="shared" si="8"/>
        <v>191.11872</v>
      </c>
      <c r="L309" s="72">
        <v>0.03</v>
      </c>
      <c r="M309" s="17">
        <f t="shared" si="9"/>
        <v>7.1136</v>
      </c>
      <c r="N309" s="17" t="s">
        <v>92</v>
      </c>
    </row>
    <row r="310" spans="1:14">
      <c r="A310" s="16" t="s">
        <v>633</v>
      </c>
      <c r="B310" s="35" t="s">
        <v>634</v>
      </c>
      <c r="C310" s="16" t="s">
        <v>2</v>
      </c>
      <c r="D310" s="16" t="s">
        <v>56</v>
      </c>
      <c r="E310" s="17">
        <v>527.34</v>
      </c>
      <c r="F310" s="69" t="s">
        <v>90</v>
      </c>
      <c r="G310" s="35" t="s">
        <v>897</v>
      </c>
      <c r="H310" s="36">
        <v>10</v>
      </c>
      <c r="I310" s="17">
        <v>51.15198</v>
      </c>
      <c r="J310" s="17">
        <f>I310+'2021年固定资产折旧表'!J310</f>
        <v>102.30396</v>
      </c>
      <c r="K310" s="17">
        <f t="shared" si="8"/>
        <v>425.03604</v>
      </c>
      <c r="L310" s="72">
        <v>0.03</v>
      </c>
      <c r="M310" s="17">
        <f t="shared" si="9"/>
        <v>15.8202</v>
      </c>
      <c r="N310" s="17" t="s">
        <v>92</v>
      </c>
    </row>
    <row r="311" spans="1:14">
      <c r="A311" s="16" t="s">
        <v>635</v>
      </c>
      <c r="B311" s="35" t="s">
        <v>355</v>
      </c>
      <c r="C311" s="16" t="s">
        <v>2</v>
      </c>
      <c r="D311" s="16" t="s">
        <v>56</v>
      </c>
      <c r="E311" s="17">
        <v>254.04</v>
      </c>
      <c r="F311" s="69" t="s">
        <v>90</v>
      </c>
      <c r="G311" s="35" t="s">
        <v>897</v>
      </c>
      <c r="H311" s="36">
        <v>10</v>
      </c>
      <c r="I311" s="17">
        <v>24.64188</v>
      </c>
      <c r="J311" s="17">
        <f>I311+'2021年固定资产折旧表'!J311</f>
        <v>49.28376</v>
      </c>
      <c r="K311" s="17">
        <f t="shared" si="8"/>
        <v>204.75624</v>
      </c>
      <c r="L311" s="72">
        <v>0.03</v>
      </c>
      <c r="M311" s="17">
        <f t="shared" si="9"/>
        <v>7.6212</v>
      </c>
      <c r="N311" s="17" t="s">
        <v>92</v>
      </c>
    </row>
    <row r="312" spans="1:14">
      <c r="A312" s="16" t="s">
        <v>636</v>
      </c>
      <c r="B312" s="35" t="s">
        <v>637</v>
      </c>
      <c r="C312" s="16" t="s">
        <v>2</v>
      </c>
      <c r="D312" s="16" t="s">
        <v>56</v>
      </c>
      <c r="E312" s="17">
        <v>187.44</v>
      </c>
      <c r="F312" s="69" t="s">
        <v>90</v>
      </c>
      <c r="G312" s="35" t="s">
        <v>897</v>
      </c>
      <c r="H312" s="36">
        <v>10</v>
      </c>
      <c r="I312" s="17">
        <v>18.18168</v>
      </c>
      <c r="J312" s="17">
        <f>I312+'2021年固定资产折旧表'!J312</f>
        <v>36.36336</v>
      </c>
      <c r="K312" s="17">
        <f t="shared" si="8"/>
        <v>151.07664</v>
      </c>
      <c r="L312" s="72">
        <v>0.03</v>
      </c>
      <c r="M312" s="17">
        <f t="shared" si="9"/>
        <v>5.6232</v>
      </c>
      <c r="N312" s="17" t="s">
        <v>92</v>
      </c>
    </row>
    <row r="313" spans="1:14">
      <c r="A313" s="16" t="s">
        <v>638</v>
      </c>
      <c r="B313" s="35" t="s">
        <v>639</v>
      </c>
      <c r="C313" s="16" t="s">
        <v>2</v>
      </c>
      <c r="D313" s="16" t="s">
        <v>56</v>
      </c>
      <c r="E313" s="17">
        <v>114.44</v>
      </c>
      <c r="F313" s="69" t="s">
        <v>90</v>
      </c>
      <c r="G313" s="35" t="s">
        <v>897</v>
      </c>
      <c r="H313" s="36">
        <v>10</v>
      </c>
      <c r="I313" s="17">
        <v>11.10068</v>
      </c>
      <c r="J313" s="17">
        <f>I313+'2021年固定资产折旧表'!J313</f>
        <v>22.20136</v>
      </c>
      <c r="K313" s="17">
        <f t="shared" si="8"/>
        <v>92.23864</v>
      </c>
      <c r="L313" s="72">
        <v>0.03</v>
      </c>
      <c r="M313" s="17">
        <f t="shared" si="9"/>
        <v>3.4332</v>
      </c>
      <c r="N313" s="17" t="s">
        <v>92</v>
      </c>
    </row>
    <row r="314" spans="1:14">
      <c r="A314" s="16" t="s">
        <v>640</v>
      </c>
      <c r="B314" s="35" t="s">
        <v>531</v>
      </c>
      <c r="C314" s="16" t="s">
        <v>2</v>
      </c>
      <c r="D314" s="16" t="s">
        <v>59</v>
      </c>
      <c r="E314" s="17">
        <v>453.82</v>
      </c>
      <c r="F314" s="69" t="s">
        <v>90</v>
      </c>
      <c r="G314" s="35" t="s">
        <v>897</v>
      </c>
      <c r="H314" s="36">
        <v>10</v>
      </c>
      <c r="I314" s="17">
        <v>44.02054</v>
      </c>
      <c r="J314" s="17">
        <f>I314+'2021年固定资产折旧表'!J314</f>
        <v>88.04108</v>
      </c>
      <c r="K314" s="17">
        <f t="shared" si="8"/>
        <v>365.77892</v>
      </c>
      <c r="L314" s="72">
        <v>0.03</v>
      </c>
      <c r="M314" s="17">
        <f t="shared" si="9"/>
        <v>13.6146</v>
      </c>
      <c r="N314" s="17" t="s">
        <v>92</v>
      </c>
    </row>
    <row r="315" spans="1:14">
      <c r="A315" s="16" t="s">
        <v>641</v>
      </c>
      <c r="B315" s="35" t="s">
        <v>642</v>
      </c>
      <c r="C315" s="16" t="s">
        <v>2</v>
      </c>
      <c r="D315" s="16" t="s">
        <v>59</v>
      </c>
      <c r="E315" s="17">
        <v>147.3</v>
      </c>
      <c r="F315" s="69" t="s">
        <v>90</v>
      </c>
      <c r="G315" s="35" t="s">
        <v>897</v>
      </c>
      <c r="H315" s="36">
        <v>10</v>
      </c>
      <c r="I315" s="17">
        <v>14.2881</v>
      </c>
      <c r="J315" s="17">
        <f>I315+'2021年固定资产折旧表'!J315</f>
        <v>28.5762</v>
      </c>
      <c r="K315" s="17">
        <f t="shared" si="8"/>
        <v>118.7238</v>
      </c>
      <c r="L315" s="72">
        <v>0.03</v>
      </c>
      <c r="M315" s="17">
        <f t="shared" si="9"/>
        <v>4.419</v>
      </c>
      <c r="N315" s="17" t="s">
        <v>92</v>
      </c>
    </row>
    <row r="316" spans="1:14">
      <c r="A316" s="16" t="s">
        <v>643</v>
      </c>
      <c r="B316" s="35" t="s">
        <v>479</v>
      </c>
      <c r="C316" s="16" t="s">
        <v>2</v>
      </c>
      <c r="D316" s="16" t="s">
        <v>59</v>
      </c>
      <c r="E316" s="17">
        <v>146.71</v>
      </c>
      <c r="F316" s="69" t="s">
        <v>90</v>
      </c>
      <c r="G316" s="35" t="s">
        <v>897</v>
      </c>
      <c r="H316" s="36">
        <v>10</v>
      </c>
      <c r="I316" s="17">
        <v>14.23087</v>
      </c>
      <c r="J316" s="17">
        <f>I316+'2021年固定资产折旧表'!J316</f>
        <v>28.46174</v>
      </c>
      <c r="K316" s="17">
        <f t="shared" si="8"/>
        <v>118.24826</v>
      </c>
      <c r="L316" s="72">
        <v>0.03</v>
      </c>
      <c r="M316" s="17">
        <f t="shared" si="9"/>
        <v>4.4013</v>
      </c>
      <c r="N316" s="17" t="s">
        <v>92</v>
      </c>
    </row>
    <row r="317" spans="1:14">
      <c r="A317" s="16" t="s">
        <v>644</v>
      </c>
      <c r="B317" s="35" t="s">
        <v>645</v>
      </c>
      <c r="C317" s="16" t="s">
        <v>2</v>
      </c>
      <c r="D317" s="16" t="s">
        <v>59</v>
      </c>
      <c r="E317" s="17">
        <v>2271.06</v>
      </c>
      <c r="F317" s="69" t="s">
        <v>90</v>
      </c>
      <c r="G317" s="35" t="s">
        <v>897</v>
      </c>
      <c r="H317" s="36">
        <v>10</v>
      </c>
      <c r="I317" s="17">
        <v>220.29282</v>
      </c>
      <c r="J317" s="17">
        <f>I317+'2021年固定资产折旧表'!J317</f>
        <v>440.58564</v>
      </c>
      <c r="K317" s="17">
        <f t="shared" si="8"/>
        <v>1830.47436</v>
      </c>
      <c r="L317" s="72">
        <v>0.03</v>
      </c>
      <c r="M317" s="17">
        <f t="shared" si="9"/>
        <v>68.1318</v>
      </c>
      <c r="N317" s="17" t="s">
        <v>92</v>
      </c>
    </row>
    <row r="318" spans="1:14">
      <c r="A318" s="16" t="s">
        <v>646</v>
      </c>
      <c r="B318" s="35" t="s">
        <v>647</v>
      </c>
      <c r="C318" s="16" t="s">
        <v>2</v>
      </c>
      <c r="D318" s="16" t="s">
        <v>59</v>
      </c>
      <c r="E318" s="17">
        <v>2263.34</v>
      </c>
      <c r="F318" s="69" t="s">
        <v>90</v>
      </c>
      <c r="G318" s="35" t="s">
        <v>897</v>
      </c>
      <c r="H318" s="36">
        <v>10</v>
      </c>
      <c r="I318" s="17">
        <v>219.54398</v>
      </c>
      <c r="J318" s="17">
        <f>I318+'2021年固定资产折旧表'!J318</f>
        <v>439.08796</v>
      </c>
      <c r="K318" s="17">
        <f t="shared" si="8"/>
        <v>1824.25204</v>
      </c>
      <c r="L318" s="72">
        <v>0.03</v>
      </c>
      <c r="M318" s="17">
        <f t="shared" si="9"/>
        <v>67.9002</v>
      </c>
      <c r="N318" s="17" t="s">
        <v>92</v>
      </c>
    </row>
    <row r="319" spans="1:14">
      <c r="A319" s="16" t="s">
        <v>648</v>
      </c>
      <c r="B319" s="35" t="s">
        <v>649</v>
      </c>
      <c r="C319" s="16" t="s">
        <v>2</v>
      </c>
      <c r="D319" s="16" t="s">
        <v>59</v>
      </c>
      <c r="E319" s="17">
        <v>1465.2</v>
      </c>
      <c r="F319" s="69" t="s">
        <v>90</v>
      </c>
      <c r="G319" s="35" t="s">
        <v>897</v>
      </c>
      <c r="H319" s="36">
        <v>10</v>
      </c>
      <c r="I319" s="17">
        <v>142.1244</v>
      </c>
      <c r="J319" s="17">
        <f>I319+'2021年固定资产折旧表'!J319</f>
        <v>284.2488</v>
      </c>
      <c r="K319" s="17">
        <f t="shared" si="8"/>
        <v>1180.9512</v>
      </c>
      <c r="L319" s="72">
        <v>0.03</v>
      </c>
      <c r="M319" s="17">
        <f t="shared" si="9"/>
        <v>43.956</v>
      </c>
      <c r="N319" s="17" t="s">
        <v>92</v>
      </c>
    </row>
    <row r="320" spans="1:14">
      <c r="A320" s="16" t="s">
        <v>650</v>
      </c>
      <c r="B320" s="35" t="s">
        <v>651</v>
      </c>
      <c r="C320" s="16" t="s">
        <v>2</v>
      </c>
      <c r="D320" s="16" t="s">
        <v>59</v>
      </c>
      <c r="E320" s="17">
        <v>935.99</v>
      </c>
      <c r="F320" s="69" t="s">
        <v>90</v>
      </c>
      <c r="G320" s="35" t="s">
        <v>897</v>
      </c>
      <c r="H320" s="36">
        <v>10</v>
      </c>
      <c r="I320" s="17">
        <v>90.79103</v>
      </c>
      <c r="J320" s="17">
        <f>I320+'2021年固定资产折旧表'!J320</f>
        <v>181.58206</v>
      </c>
      <c r="K320" s="17">
        <f t="shared" si="8"/>
        <v>754.40794</v>
      </c>
      <c r="L320" s="72">
        <v>0.03</v>
      </c>
      <c r="M320" s="17">
        <f t="shared" si="9"/>
        <v>28.0797</v>
      </c>
      <c r="N320" s="17" t="s">
        <v>92</v>
      </c>
    </row>
    <row r="321" spans="1:14">
      <c r="A321" s="16" t="s">
        <v>652</v>
      </c>
      <c r="B321" s="35" t="s">
        <v>651</v>
      </c>
      <c r="C321" s="16" t="s">
        <v>2</v>
      </c>
      <c r="D321" s="16" t="s">
        <v>59</v>
      </c>
      <c r="E321" s="17">
        <v>640.91</v>
      </c>
      <c r="F321" s="69" t="s">
        <v>90</v>
      </c>
      <c r="G321" s="35" t="s">
        <v>897</v>
      </c>
      <c r="H321" s="36">
        <v>10</v>
      </c>
      <c r="I321" s="17">
        <v>62.16827</v>
      </c>
      <c r="J321" s="17">
        <f>I321+'2021年固定资产折旧表'!J321</f>
        <v>124.33654</v>
      </c>
      <c r="K321" s="17">
        <f t="shared" si="8"/>
        <v>516.57346</v>
      </c>
      <c r="L321" s="72">
        <v>0.03</v>
      </c>
      <c r="M321" s="17">
        <f t="shared" si="9"/>
        <v>19.2273</v>
      </c>
      <c r="N321" s="17" t="s">
        <v>92</v>
      </c>
    </row>
    <row r="322" spans="1:14">
      <c r="A322" s="16" t="s">
        <v>653</v>
      </c>
      <c r="B322" s="35" t="s">
        <v>654</v>
      </c>
      <c r="C322" s="16" t="s">
        <v>2</v>
      </c>
      <c r="D322" s="16" t="s">
        <v>59</v>
      </c>
      <c r="E322" s="17">
        <v>73.65</v>
      </c>
      <c r="F322" s="69" t="s">
        <v>90</v>
      </c>
      <c r="G322" s="35" t="s">
        <v>897</v>
      </c>
      <c r="H322" s="36">
        <v>10</v>
      </c>
      <c r="I322" s="17">
        <v>7.14405</v>
      </c>
      <c r="J322" s="17">
        <f>I322+'2021年固定资产折旧表'!J322</f>
        <v>14.2881</v>
      </c>
      <c r="K322" s="17">
        <f t="shared" si="8"/>
        <v>59.3619</v>
      </c>
      <c r="L322" s="72">
        <v>0.03</v>
      </c>
      <c r="M322" s="17">
        <f t="shared" si="9"/>
        <v>2.2095</v>
      </c>
      <c r="N322" s="17" t="s">
        <v>92</v>
      </c>
    </row>
    <row r="323" spans="1:14">
      <c r="A323" s="16" t="s">
        <v>655</v>
      </c>
      <c r="B323" s="35" t="s">
        <v>654</v>
      </c>
      <c r="C323" s="16" t="s">
        <v>2</v>
      </c>
      <c r="D323" s="16" t="s">
        <v>59</v>
      </c>
      <c r="E323" s="17">
        <v>133.23</v>
      </c>
      <c r="F323" s="69" t="s">
        <v>90</v>
      </c>
      <c r="G323" s="35" t="s">
        <v>897</v>
      </c>
      <c r="H323" s="36">
        <v>10</v>
      </c>
      <c r="I323" s="17">
        <v>12.92331</v>
      </c>
      <c r="J323" s="17">
        <f>I323+'2021年固定资产折旧表'!J323</f>
        <v>25.84662</v>
      </c>
      <c r="K323" s="17">
        <f t="shared" si="8"/>
        <v>107.38338</v>
      </c>
      <c r="L323" s="72">
        <v>0.03</v>
      </c>
      <c r="M323" s="17">
        <f t="shared" si="9"/>
        <v>3.9969</v>
      </c>
      <c r="N323" s="17" t="s">
        <v>92</v>
      </c>
    </row>
    <row r="324" spans="1:14">
      <c r="A324" s="16" t="s">
        <v>656</v>
      </c>
      <c r="B324" s="35" t="s">
        <v>654</v>
      </c>
      <c r="C324" s="16" t="s">
        <v>2</v>
      </c>
      <c r="D324" s="16" t="s">
        <v>59</v>
      </c>
      <c r="E324" s="17">
        <v>220.12</v>
      </c>
      <c r="F324" s="69" t="s">
        <v>90</v>
      </c>
      <c r="G324" s="35" t="s">
        <v>897</v>
      </c>
      <c r="H324" s="36">
        <v>10</v>
      </c>
      <c r="I324" s="17">
        <v>21.35164</v>
      </c>
      <c r="J324" s="17">
        <f>I324+'2021年固定资产折旧表'!J324</f>
        <v>42.70328</v>
      </c>
      <c r="K324" s="17">
        <f t="shared" ref="K324:K387" si="10">E324-J324</f>
        <v>177.41672</v>
      </c>
      <c r="L324" s="72">
        <v>0.03</v>
      </c>
      <c r="M324" s="17">
        <f t="shared" ref="M324:M387" si="11">E324*L324</f>
        <v>6.6036</v>
      </c>
      <c r="N324" s="17" t="s">
        <v>92</v>
      </c>
    </row>
    <row r="325" spans="1:14">
      <c r="A325" s="16" t="s">
        <v>657</v>
      </c>
      <c r="B325" s="35" t="s">
        <v>658</v>
      </c>
      <c r="C325" s="16" t="s">
        <v>2</v>
      </c>
      <c r="D325" s="16" t="s">
        <v>59</v>
      </c>
      <c r="E325" s="17">
        <v>168.48</v>
      </c>
      <c r="F325" s="69" t="s">
        <v>90</v>
      </c>
      <c r="G325" s="35" t="s">
        <v>897</v>
      </c>
      <c r="H325" s="36">
        <v>10</v>
      </c>
      <c r="I325" s="17">
        <v>16.34256</v>
      </c>
      <c r="J325" s="17">
        <f>I325+'2021年固定资产折旧表'!J325</f>
        <v>32.68512</v>
      </c>
      <c r="K325" s="17">
        <f t="shared" si="10"/>
        <v>135.79488</v>
      </c>
      <c r="L325" s="72">
        <v>0.03</v>
      </c>
      <c r="M325" s="17">
        <f t="shared" si="11"/>
        <v>5.0544</v>
      </c>
      <c r="N325" s="17" t="s">
        <v>92</v>
      </c>
    </row>
    <row r="326" spans="1:14">
      <c r="A326" s="16" t="s">
        <v>659</v>
      </c>
      <c r="B326" s="35" t="s">
        <v>586</v>
      </c>
      <c r="C326" s="16" t="s">
        <v>2</v>
      </c>
      <c r="D326" s="16" t="s">
        <v>59</v>
      </c>
      <c r="E326" s="17">
        <v>2543.36</v>
      </c>
      <c r="F326" s="69" t="s">
        <v>90</v>
      </c>
      <c r="G326" s="35" t="s">
        <v>897</v>
      </c>
      <c r="H326" s="36">
        <v>10</v>
      </c>
      <c r="I326" s="17">
        <v>246.70592</v>
      </c>
      <c r="J326" s="17">
        <f>I326+'2021年固定资产折旧表'!J326</f>
        <v>493.41184</v>
      </c>
      <c r="K326" s="17">
        <f t="shared" si="10"/>
        <v>2049.94816</v>
      </c>
      <c r="L326" s="72">
        <v>0.03</v>
      </c>
      <c r="M326" s="17">
        <f t="shared" si="11"/>
        <v>76.3008</v>
      </c>
      <c r="N326" s="17" t="s">
        <v>92</v>
      </c>
    </row>
    <row r="327" spans="1:14">
      <c r="A327" s="16" t="s">
        <v>660</v>
      </c>
      <c r="B327" s="35" t="s">
        <v>654</v>
      </c>
      <c r="C327" s="16" t="s">
        <v>2</v>
      </c>
      <c r="D327" s="16" t="s">
        <v>59</v>
      </c>
      <c r="E327" s="17">
        <v>115.71</v>
      </c>
      <c r="F327" s="69" t="s">
        <v>90</v>
      </c>
      <c r="G327" s="35" t="s">
        <v>897</v>
      </c>
      <c r="H327" s="36">
        <v>10</v>
      </c>
      <c r="I327" s="17">
        <v>11.22387</v>
      </c>
      <c r="J327" s="17">
        <f>I327+'2021年固定资产折旧表'!J327</f>
        <v>22.44774</v>
      </c>
      <c r="K327" s="17">
        <f t="shared" si="10"/>
        <v>93.26226</v>
      </c>
      <c r="L327" s="72">
        <v>0.03</v>
      </c>
      <c r="M327" s="17">
        <f t="shared" si="11"/>
        <v>3.4713</v>
      </c>
      <c r="N327" s="17" t="s">
        <v>92</v>
      </c>
    </row>
    <row r="328" spans="1:14">
      <c r="A328" s="16" t="s">
        <v>661</v>
      </c>
      <c r="B328" s="35" t="s">
        <v>279</v>
      </c>
      <c r="C328" s="16" t="s">
        <v>2</v>
      </c>
      <c r="D328" s="16" t="s">
        <v>13</v>
      </c>
      <c r="E328" s="17">
        <v>124015.08</v>
      </c>
      <c r="F328" s="69" t="s">
        <v>90</v>
      </c>
      <c r="G328" s="35" t="s">
        <v>897</v>
      </c>
      <c r="H328" s="36">
        <v>10</v>
      </c>
      <c r="I328" s="17">
        <v>12029.46276</v>
      </c>
      <c r="J328" s="17">
        <f>I328+'2021年固定资产折旧表'!J328</f>
        <v>24058.92552</v>
      </c>
      <c r="K328" s="17">
        <f t="shared" si="10"/>
        <v>99956.15448</v>
      </c>
      <c r="L328" s="72">
        <v>0.03</v>
      </c>
      <c r="M328" s="17">
        <f t="shared" si="11"/>
        <v>3720.4524</v>
      </c>
      <c r="N328" s="17" t="s">
        <v>92</v>
      </c>
    </row>
    <row r="329" spans="1:14">
      <c r="A329" s="16" t="s">
        <v>662</v>
      </c>
      <c r="B329" s="35" t="s">
        <v>663</v>
      </c>
      <c r="C329" s="16" t="s">
        <v>4</v>
      </c>
      <c r="D329" s="16" t="s">
        <v>48</v>
      </c>
      <c r="E329" s="17">
        <v>14889.44</v>
      </c>
      <c r="F329" s="69" t="s">
        <v>90</v>
      </c>
      <c r="G329" s="35" t="s">
        <v>897</v>
      </c>
      <c r="H329" s="36">
        <v>10</v>
      </c>
      <c r="I329" s="17">
        <v>1444.27568</v>
      </c>
      <c r="J329" s="17">
        <f>I329+'2021年固定资产折旧表'!J329</f>
        <v>2888.55136</v>
      </c>
      <c r="K329" s="17">
        <f t="shared" si="10"/>
        <v>12000.88864</v>
      </c>
      <c r="L329" s="72">
        <v>0.03</v>
      </c>
      <c r="M329" s="17">
        <f t="shared" si="11"/>
        <v>446.6832</v>
      </c>
      <c r="N329" s="17" t="s">
        <v>92</v>
      </c>
    </row>
    <row r="330" spans="1:14">
      <c r="A330" s="16" t="s">
        <v>664</v>
      </c>
      <c r="B330" s="35" t="s">
        <v>665</v>
      </c>
      <c r="C330" s="16" t="s">
        <v>4</v>
      </c>
      <c r="D330" s="16" t="s">
        <v>48</v>
      </c>
      <c r="E330" s="17">
        <v>3005.66</v>
      </c>
      <c r="F330" s="69" t="s">
        <v>90</v>
      </c>
      <c r="G330" s="35" t="s">
        <v>897</v>
      </c>
      <c r="H330" s="36">
        <v>10</v>
      </c>
      <c r="I330" s="17">
        <v>291.54902</v>
      </c>
      <c r="J330" s="17">
        <f>I330+'2021年固定资产折旧表'!J330</f>
        <v>583.09804</v>
      </c>
      <c r="K330" s="17">
        <f t="shared" si="10"/>
        <v>2422.56196</v>
      </c>
      <c r="L330" s="72">
        <v>0.03</v>
      </c>
      <c r="M330" s="17">
        <f t="shared" si="11"/>
        <v>90.1698</v>
      </c>
      <c r="N330" s="17" t="s">
        <v>92</v>
      </c>
    </row>
    <row r="331" spans="1:14">
      <c r="A331" s="16" t="s">
        <v>666</v>
      </c>
      <c r="B331" s="35" t="s">
        <v>667</v>
      </c>
      <c r="C331" s="16" t="s">
        <v>4</v>
      </c>
      <c r="D331" s="16" t="s">
        <v>48</v>
      </c>
      <c r="E331" s="17">
        <v>3877.87</v>
      </c>
      <c r="F331" s="69" t="s">
        <v>90</v>
      </c>
      <c r="G331" s="35" t="s">
        <v>897</v>
      </c>
      <c r="H331" s="36">
        <v>10</v>
      </c>
      <c r="I331" s="17">
        <v>376.15339</v>
      </c>
      <c r="J331" s="17">
        <f>I331+'2021年固定资产折旧表'!J331</f>
        <v>752.30678</v>
      </c>
      <c r="K331" s="17">
        <f t="shared" si="10"/>
        <v>3125.56322</v>
      </c>
      <c r="L331" s="72">
        <v>0.03</v>
      </c>
      <c r="M331" s="17">
        <f t="shared" si="11"/>
        <v>116.3361</v>
      </c>
      <c r="N331" s="17" t="s">
        <v>92</v>
      </c>
    </row>
    <row r="332" spans="1:14">
      <c r="A332" s="16" t="s">
        <v>668</v>
      </c>
      <c r="B332" s="35" t="s">
        <v>669</v>
      </c>
      <c r="C332" s="16" t="s">
        <v>4</v>
      </c>
      <c r="D332" s="16" t="s">
        <v>48</v>
      </c>
      <c r="E332" s="17">
        <v>16228.3</v>
      </c>
      <c r="F332" s="69" t="s">
        <v>90</v>
      </c>
      <c r="G332" s="35" t="s">
        <v>897</v>
      </c>
      <c r="H332" s="36">
        <v>10</v>
      </c>
      <c r="I332" s="17">
        <v>1574.1451</v>
      </c>
      <c r="J332" s="17">
        <f>I332+'2021年固定资产折旧表'!J332</f>
        <v>3148.2902</v>
      </c>
      <c r="K332" s="17">
        <f t="shared" si="10"/>
        <v>13080.0098</v>
      </c>
      <c r="L332" s="72">
        <v>0.03</v>
      </c>
      <c r="M332" s="17">
        <f t="shared" si="11"/>
        <v>486.849</v>
      </c>
      <c r="N332" s="17" t="s">
        <v>92</v>
      </c>
    </row>
    <row r="333" spans="1:14">
      <c r="A333" s="16" t="s">
        <v>670</v>
      </c>
      <c r="B333" s="35" t="s">
        <v>671</v>
      </c>
      <c r="C333" s="16" t="s">
        <v>4</v>
      </c>
      <c r="D333" s="16" t="s">
        <v>48</v>
      </c>
      <c r="E333" s="17">
        <v>25293.61</v>
      </c>
      <c r="F333" s="69" t="s">
        <v>90</v>
      </c>
      <c r="G333" s="35" t="s">
        <v>897</v>
      </c>
      <c r="H333" s="36">
        <v>10</v>
      </c>
      <c r="I333" s="17">
        <v>2453.48017</v>
      </c>
      <c r="J333" s="17">
        <f>I333+'2021年固定资产折旧表'!J333</f>
        <v>4906.96034</v>
      </c>
      <c r="K333" s="17">
        <f t="shared" si="10"/>
        <v>20386.64966</v>
      </c>
      <c r="L333" s="72">
        <v>0.03</v>
      </c>
      <c r="M333" s="17">
        <f t="shared" si="11"/>
        <v>758.8083</v>
      </c>
      <c r="N333" s="17" t="s">
        <v>92</v>
      </c>
    </row>
    <row r="334" spans="1:14">
      <c r="A334" s="16" t="s">
        <v>672</v>
      </c>
      <c r="B334" s="35" t="s">
        <v>673</v>
      </c>
      <c r="C334" s="16" t="s">
        <v>4</v>
      </c>
      <c r="D334" s="16" t="s">
        <v>48</v>
      </c>
      <c r="E334" s="17">
        <v>4257.78</v>
      </c>
      <c r="F334" s="69" t="s">
        <v>90</v>
      </c>
      <c r="G334" s="35" t="s">
        <v>897</v>
      </c>
      <c r="H334" s="36">
        <v>10</v>
      </c>
      <c r="I334" s="17">
        <v>413.00466</v>
      </c>
      <c r="J334" s="17">
        <f>I334+'2021年固定资产折旧表'!J334</f>
        <v>826.00932</v>
      </c>
      <c r="K334" s="17">
        <f t="shared" si="10"/>
        <v>3431.77068</v>
      </c>
      <c r="L334" s="72">
        <v>0.03</v>
      </c>
      <c r="M334" s="17">
        <f t="shared" si="11"/>
        <v>127.7334</v>
      </c>
      <c r="N334" s="17" t="s">
        <v>92</v>
      </c>
    </row>
    <row r="335" spans="1:14">
      <c r="A335" s="16" t="s">
        <v>674</v>
      </c>
      <c r="B335" s="35" t="s">
        <v>675</v>
      </c>
      <c r="C335" s="16" t="s">
        <v>4</v>
      </c>
      <c r="D335" s="16" t="s">
        <v>48</v>
      </c>
      <c r="E335" s="17">
        <v>1404.36</v>
      </c>
      <c r="F335" s="69" t="s">
        <v>90</v>
      </c>
      <c r="G335" s="35" t="s">
        <v>897</v>
      </c>
      <c r="H335" s="36">
        <v>10</v>
      </c>
      <c r="I335" s="17">
        <v>136.22292</v>
      </c>
      <c r="J335" s="17">
        <f>I335+'2021年固定资产折旧表'!J335</f>
        <v>272.44584</v>
      </c>
      <c r="K335" s="17">
        <f t="shared" si="10"/>
        <v>1131.91416</v>
      </c>
      <c r="L335" s="72">
        <v>0.03</v>
      </c>
      <c r="M335" s="17">
        <f t="shared" si="11"/>
        <v>42.1308</v>
      </c>
      <c r="N335" s="17" t="s">
        <v>92</v>
      </c>
    </row>
    <row r="336" spans="1:14">
      <c r="A336" s="16" t="s">
        <v>676</v>
      </c>
      <c r="B336" s="35" t="s">
        <v>677</v>
      </c>
      <c r="C336" s="16" t="s">
        <v>4</v>
      </c>
      <c r="D336" s="16" t="s">
        <v>48</v>
      </c>
      <c r="E336" s="17">
        <v>8352.19</v>
      </c>
      <c r="F336" s="69" t="s">
        <v>90</v>
      </c>
      <c r="G336" s="35" t="s">
        <v>897</v>
      </c>
      <c r="H336" s="36">
        <v>10</v>
      </c>
      <c r="I336" s="17">
        <v>810.16243</v>
      </c>
      <c r="J336" s="17">
        <f>I336+'2021年固定资产折旧表'!J336</f>
        <v>1620.32486</v>
      </c>
      <c r="K336" s="17">
        <f t="shared" si="10"/>
        <v>6731.86514</v>
      </c>
      <c r="L336" s="72">
        <v>0.03</v>
      </c>
      <c r="M336" s="17">
        <f t="shared" si="11"/>
        <v>250.5657</v>
      </c>
      <c r="N336" s="17" t="s">
        <v>92</v>
      </c>
    </row>
    <row r="337" spans="1:14">
      <c r="A337" s="16" t="s">
        <v>678</v>
      </c>
      <c r="B337" s="35" t="s">
        <v>679</v>
      </c>
      <c r="C337" s="16" t="s">
        <v>4</v>
      </c>
      <c r="D337" s="16" t="s">
        <v>48</v>
      </c>
      <c r="E337" s="17">
        <v>6599.34</v>
      </c>
      <c r="F337" s="69" t="s">
        <v>90</v>
      </c>
      <c r="G337" s="35" t="s">
        <v>897</v>
      </c>
      <c r="H337" s="36">
        <v>10</v>
      </c>
      <c r="I337" s="17">
        <v>640.13598</v>
      </c>
      <c r="J337" s="17">
        <f>I337+'2021年固定资产折旧表'!J337</f>
        <v>1280.27196</v>
      </c>
      <c r="K337" s="17">
        <f t="shared" si="10"/>
        <v>5319.06804</v>
      </c>
      <c r="L337" s="72">
        <v>0.03</v>
      </c>
      <c r="M337" s="17">
        <f t="shared" si="11"/>
        <v>197.9802</v>
      </c>
      <c r="N337" s="17" t="s">
        <v>92</v>
      </c>
    </row>
    <row r="338" spans="1:14">
      <c r="A338" s="16" t="s">
        <v>680</v>
      </c>
      <c r="B338" s="35" t="s">
        <v>681</v>
      </c>
      <c r="C338" s="16" t="s">
        <v>4</v>
      </c>
      <c r="D338" s="16" t="s">
        <v>48</v>
      </c>
      <c r="E338" s="17">
        <v>664.57</v>
      </c>
      <c r="F338" s="69" t="s">
        <v>90</v>
      </c>
      <c r="G338" s="35" t="s">
        <v>897</v>
      </c>
      <c r="H338" s="36">
        <v>10</v>
      </c>
      <c r="I338" s="17">
        <v>64.46329</v>
      </c>
      <c r="J338" s="17">
        <f>I338+'2021年固定资产折旧表'!J338</f>
        <v>128.92658</v>
      </c>
      <c r="K338" s="17">
        <f t="shared" si="10"/>
        <v>535.64342</v>
      </c>
      <c r="L338" s="72">
        <v>0.03</v>
      </c>
      <c r="M338" s="17">
        <f t="shared" si="11"/>
        <v>19.9371</v>
      </c>
      <c r="N338" s="17" t="s">
        <v>92</v>
      </c>
    </row>
    <row r="339" spans="1:14">
      <c r="A339" s="16" t="s">
        <v>682</v>
      </c>
      <c r="B339" s="35" t="s">
        <v>683</v>
      </c>
      <c r="C339" s="16" t="s">
        <v>4</v>
      </c>
      <c r="D339" s="16" t="s">
        <v>48</v>
      </c>
      <c r="E339" s="17">
        <v>478.01</v>
      </c>
      <c r="F339" s="69" t="s">
        <v>90</v>
      </c>
      <c r="G339" s="35" t="s">
        <v>897</v>
      </c>
      <c r="H339" s="36">
        <v>10</v>
      </c>
      <c r="I339" s="17">
        <v>46.36697</v>
      </c>
      <c r="J339" s="17">
        <f>I339+'2021年固定资产折旧表'!J339</f>
        <v>92.73394</v>
      </c>
      <c r="K339" s="17">
        <f t="shared" si="10"/>
        <v>385.27606</v>
      </c>
      <c r="L339" s="72">
        <v>0.03</v>
      </c>
      <c r="M339" s="17">
        <f t="shared" si="11"/>
        <v>14.3403</v>
      </c>
      <c r="N339" s="17" t="s">
        <v>92</v>
      </c>
    </row>
    <row r="340" spans="1:14">
      <c r="A340" s="16" t="s">
        <v>684</v>
      </c>
      <c r="B340" s="35" t="s">
        <v>685</v>
      </c>
      <c r="C340" s="16" t="s">
        <v>4</v>
      </c>
      <c r="D340" s="16" t="s">
        <v>48</v>
      </c>
      <c r="E340" s="17">
        <v>99025.02</v>
      </c>
      <c r="F340" s="69" t="s">
        <v>90</v>
      </c>
      <c r="G340" s="35" t="s">
        <v>897</v>
      </c>
      <c r="H340" s="36">
        <v>10</v>
      </c>
      <c r="I340" s="17">
        <v>9605.42694</v>
      </c>
      <c r="J340" s="17">
        <f>I340+'2021年固定资产折旧表'!J340</f>
        <v>19210.85388</v>
      </c>
      <c r="K340" s="17">
        <f t="shared" si="10"/>
        <v>79814.16612</v>
      </c>
      <c r="L340" s="72">
        <v>0.03</v>
      </c>
      <c r="M340" s="17">
        <f t="shared" si="11"/>
        <v>2970.7506</v>
      </c>
      <c r="N340" s="17" t="s">
        <v>92</v>
      </c>
    </row>
    <row r="341" spans="1:14">
      <c r="A341" s="16" t="s">
        <v>686</v>
      </c>
      <c r="B341" s="35" t="s">
        <v>687</v>
      </c>
      <c r="C341" s="16" t="s">
        <v>4</v>
      </c>
      <c r="D341" s="16" t="s">
        <v>48</v>
      </c>
      <c r="E341" s="17">
        <v>6803.52</v>
      </c>
      <c r="F341" s="69" t="s">
        <v>90</v>
      </c>
      <c r="G341" s="35" t="s">
        <v>897</v>
      </c>
      <c r="H341" s="36">
        <v>10</v>
      </c>
      <c r="I341" s="17">
        <v>659.94144</v>
      </c>
      <c r="J341" s="17">
        <f>I341+'2021年固定资产折旧表'!J341</f>
        <v>1319.88288</v>
      </c>
      <c r="K341" s="17">
        <f t="shared" si="10"/>
        <v>5483.63712</v>
      </c>
      <c r="L341" s="72">
        <v>0.03</v>
      </c>
      <c r="M341" s="17">
        <f t="shared" si="11"/>
        <v>204.1056</v>
      </c>
      <c r="N341" s="17" t="s">
        <v>92</v>
      </c>
    </row>
    <row r="342" spans="1:14">
      <c r="A342" s="16" t="s">
        <v>688</v>
      </c>
      <c r="B342" s="35" t="s">
        <v>689</v>
      </c>
      <c r="C342" s="16" t="s">
        <v>4</v>
      </c>
      <c r="D342" s="16" t="s">
        <v>48</v>
      </c>
      <c r="E342" s="17">
        <v>40029.84</v>
      </c>
      <c r="F342" s="69" t="s">
        <v>90</v>
      </c>
      <c r="G342" s="35" t="s">
        <v>897</v>
      </c>
      <c r="H342" s="36">
        <v>10</v>
      </c>
      <c r="I342" s="17">
        <v>3882.89448</v>
      </c>
      <c r="J342" s="17">
        <f>I342+'2021年固定资产折旧表'!J342</f>
        <v>7765.78896</v>
      </c>
      <c r="K342" s="17">
        <f t="shared" si="10"/>
        <v>32264.05104</v>
      </c>
      <c r="L342" s="72">
        <v>0.03</v>
      </c>
      <c r="M342" s="17">
        <f t="shared" si="11"/>
        <v>1200.8952</v>
      </c>
      <c r="N342" s="17" t="s">
        <v>92</v>
      </c>
    </row>
    <row r="343" spans="1:14">
      <c r="A343" s="16" t="s">
        <v>690</v>
      </c>
      <c r="B343" s="35" t="s">
        <v>691</v>
      </c>
      <c r="C343" s="16" t="s">
        <v>4</v>
      </c>
      <c r="D343" s="16" t="s">
        <v>48</v>
      </c>
      <c r="E343" s="17">
        <v>16372.8</v>
      </c>
      <c r="F343" s="69" t="s">
        <v>90</v>
      </c>
      <c r="G343" s="35" t="s">
        <v>897</v>
      </c>
      <c r="H343" s="36">
        <v>10</v>
      </c>
      <c r="I343" s="17">
        <v>1588.1616</v>
      </c>
      <c r="J343" s="17">
        <f>I343+'2021年固定资产折旧表'!J343</f>
        <v>3176.3232</v>
      </c>
      <c r="K343" s="17">
        <f t="shared" si="10"/>
        <v>13196.4768</v>
      </c>
      <c r="L343" s="72">
        <v>0.03</v>
      </c>
      <c r="M343" s="17">
        <f t="shared" si="11"/>
        <v>491.184</v>
      </c>
      <c r="N343" s="17" t="s">
        <v>92</v>
      </c>
    </row>
    <row r="344" spans="1:14">
      <c r="A344" s="16" t="s">
        <v>692</v>
      </c>
      <c r="B344" s="35" t="s">
        <v>174</v>
      </c>
      <c r="C344" s="16" t="s">
        <v>4</v>
      </c>
      <c r="D344" s="16" t="s">
        <v>48</v>
      </c>
      <c r="E344" s="17">
        <v>2576.56</v>
      </c>
      <c r="F344" s="69" t="s">
        <v>90</v>
      </c>
      <c r="G344" s="35" t="s">
        <v>897</v>
      </c>
      <c r="H344" s="36">
        <v>10</v>
      </c>
      <c r="I344" s="17">
        <v>249.92632</v>
      </c>
      <c r="J344" s="17">
        <f>I344+'2021年固定资产折旧表'!J344</f>
        <v>499.85264</v>
      </c>
      <c r="K344" s="17">
        <f t="shared" si="10"/>
        <v>2076.70736</v>
      </c>
      <c r="L344" s="72">
        <v>0.03</v>
      </c>
      <c r="M344" s="17">
        <f t="shared" si="11"/>
        <v>77.2968</v>
      </c>
      <c r="N344" s="17" t="s">
        <v>92</v>
      </c>
    </row>
    <row r="345" spans="1:14">
      <c r="A345" s="16" t="s">
        <v>693</v>
      </c>
      <c r="B345" s="35" t="s">
        <v>694</v>
      </c>
      <c r="C345" s="16" t="s">
        <v>4</v>
      </c>
      <c r="D345" s="16" t="s">
        <v>48</v>
      </c>
      <c r="E345" s="17">
        <v>11915.52</v>
      </c>
      <c r="F345" s="69" t="s">
        <v>90</v>
      </c>
      <c r="G345" s="35" t="s">
        <v>897</v>
      </c>
      <c r="H345" s="36">
        <v>10</v>
      </c>
      <c r="I345" s="17">
        <v>1155.80544</v>
      </c>
      <c r="J345" s="17">
        <f>I345+'2021年固定资产折旧表'!J345</f>
        <v>2311.61088</v>
      </c>
      <c r="K345" s="17">
        <f t="shared" si="10"/>
        <v>9603.90912</v>
      </c>
      <c r="L345" s="72">
        <v>0.03</v>
      </c>
      <c r="M345" s="17">
        <f t="shared" si="11"/>
        <v>357.4656</v>
      </c>
      <c r="N345" s="17" t="s">
        <v>92</v>
      </c>
    </row>
    <row r="346" spans="1:14">
      <c r="A346" s="16" t="s">
        <v>695</v>
      </c>
      <c r="B346" s="35" t="s">
        <v>696</v>
      </c>
      <c r="C346" s="16" t="s">
        <v>4</v>
      </c>
      <c r="D346" s="16" t="s">
        <v>48</v>
      </c>
      <c r="E346" s="17">
        <v>549.32</v>
      </c>
      <c r="F346" s="69" t="s">
        <v>90</v>
      </c>
      <c r="G346" s="35" t="s">
        <v>897</v>
      </c>
      <c r="H346" s="36">
        <v>10</v>
      </c>
      <c r="I346" s="17">
        <v>53.28404</v>
      </c>
      <c r="J346" s="17">
        <f>I346+'2021年固定资产折旧表'!J346</f>
        <v>106.56808</v>
      </c>
      <c r="K346" s="17">
        <f t="shared" si="10"/>
        <v>442.75192</v>
      </c>
      <c r="L346" s="72">
        <v>0.03</v>
      </c>
      <c r="M346" s="17">
        <f t="shared" si="11"/>
        <v>16.4796</v>
      </c>
      <c r="N346" s="17" t="s">
        <v>92</v>
      </c>
    </row>
    <row r="347" spans="1:14">
      <c r="A347" s="16" t="s">
        <v>697</v>
      </c>
      <c r="B347" s="35" t="s">
        <v>698</v>
      </c>
      <c r="C347" s="16" t="s">
        <v>4</v>
      </c>
      <c r="D347" s="16" t="s">
        <v>37</v>
      </c>
      <c r="E347" s="17">
        <v>16611.18</v>
      </c>
      <c r="F347" s="69" t="s">
        <v>90</v>
      </c>
      <c r="G347" s="35" t="s">
        <v>897</v>
      </c>
      <c r="H347" s="36">
        <v>10</v>
      </c>
      <c r="I347" s="17">
        <v>1611.28446</v>
      </c>
      <c r="J347" s="17">
        <f>I347+'2021年固定资产折旧表'!J347</f>
        <v>3222.56892</v>
      </c>
      <c r="K347" s="17">
        <f t="shared" si="10"/>
        <v>13388.61108</v>
      </c>
      <c r="L347" s="72">
        <v>0.03</v>
      </c>
      <c r="M347" s="17">
        <f t="shared" si="11"/>
        <v>498.3354</v>
      </c>
      <c r="N347" s="17" t="s">
        <v>92</v>
      </c>
    </row>
    <row r="348" spans="1:14">
      <c r="A348" s="16" t="s">
        <v>699</v>
      </c>
      <c r="B348" s="35" t="s">
        <v>700</v>
      </c>
      <c r="C348" s="16" t="s">
        <v>4</v>
      </c>
      <c r="D348" s="16" t="s">
        <v>37</v>
      </c>
      <c r="E348" s="17">
        <v>41059.28</v>
      </c>
      <c r="F348" s="69" t="s">
        <v>90</v>
      </c>
      <c r="G348" s="35" t="s">
        <v>897</v>
      </c>
      <c r="H348" s="36">
        <v>10</v>
      </c>
      <c r="I348" s="17">
        <v>3982.75016</v>
      </c>
      <c r="J348" s="17">
        <f>I348+'2021年固定资产折旧表'!J348</f>
        <v>7965.50032</v>
      </c>
      <c r="K348" s="17">
        <f t="shared" si="10"/>
        <v>33093.77968</v>
      </c>
      <c r="L348" s="72">
        <v>0.03</v>
      </c>
      <c r="M348" s="17">
        <f t="shared" si="11"/>
        <v>1231.7784</v>
      </c>
      <c r="N348" s="17" t="s">
        <v>92</v>
      </c>
    </row>
    <row r="349" spans="1:14">
      <c r="A349" s="16" t="s">
        <v>701</v>
      </c>
      <c r="B349" s="35" t="s">
        <v>702</v>
      </c>
      <c r="C349" s="16" t="s">
        <v>4</v>
      </c>
      <c r="D349" s="16" t="s">
        <v>37</v>
      </c>
      <c r="E349" s="17">
        <v>4150.26</v>
      </c>
      <c r="F349" s="69" t="s">
        <v>90</v>
      </c>
      <c r="G349" s="35" t="s">
        <v>897</v>
      </c>
      <c r="H349" s="36">
        <v>10</v>
      </c>
      <c r="I349" s="17">
        <v>402.57522</v>
      </c>
      <c r="J349" s="17">
        <f>I349+'2021年固定资产折旧表'!J349</f>
        <v>805.15044</v>
      </c>
      <c r="K349" s="17">
        <f t="shared" si="10"/>
        <v>3345.10956</v>
      </c>
      <c r="L349" s="72">
        <v>0.03</v>
      </c>
      <c r="M349" s="17">
        <f t="shared" si="11"/>
        <v>124.5078</v>
      </c>
      <c r="N349" s="17" t="s">
        <v>92</v>
      </c>
    </row>
    <row r="350" spans="1:14">
      <c r="A350" s="16" t="s">
        <v>703</v>
      </c>
      <c r="B350" s="35" t="s">
        <v>704</v>
      </c>
      <c r="C350" s="16" t="s">
        <v>4</v>
      </c>
      <c r="D350" s="16" t="s">
        <v>37</v>
      </c>
      <c r="E350" s="17">
        <v>2801.93</v>
      </c>
      <c r="F350" s="69" t="s">
        <v>90</v>
      </c>
      <c r="G350" s="35" t="s">
        <v>897</v>
      </c>
      <c r="H350" s="36">
        <v>10</v>
      </c>
      <c r="I350" s="17">
        <v>271.78721</v>
      </c>
      <c r="J350" s="17">
        <f>I350+'2021年固定资产折旧表'!J350</f>
        <v>543.57442</v>
      </c>
      <c r="K350" s="17">
        <f t="shared" si="10"/>
        <v>2258.35558</v>
      </c>
      <c r="L350" s="72">
        <v>0.03</v>
      </c>
      <c r="M350" s="17">
        <f t="shared" si="11"/>
        <v>84.0579</v>
      </c>
      <c r="N350" s="17" t="s">
        <v>92</v>
      </c>
    </row>
    <row r="351" spans="1:14">
      <c r="A351" s="16" t="s">
        <v>705</v>
      </c>
      <c r="B351" s="35" t="s">
        <v>706</v>
      </c>
      <c r="C351" s="16" t="s">
        <v>4</v>
      </c>
      <c r="D351" s="16" t="s">
        <v>37</v>
      </c>
      <c r="E351" s="17">
        <v>1682.54</v>
      </c>
      <c r="F351" s="69" t="s">
        <v>90</v>
      </c>
      <c r="G351" s="35" t="s">
        <v>897</v>
      </c>
      <c r="H351" s="36">
        <v>10</v>
      </c>
      <c r="I351" s="17">
        <v>163.20638</v>
      </c>
      <c r="J351" s="17">
        <f>I351+'2021年固定资产折旧表'!J351</f>
        <v>326.41276</v>
      </c>
      <c r="K351" s="17">
        <f t="shared" si="10"/>
        <v>1356.12724</v>
      </c>
      <c r="L351" s="72">
        <v>0.03</v>
      </c>
      <c r="M351" s="17">
        <f t="shared" si="11"/>
        <v>50.4762</v>
      </c>
      <c r="N351" s="17" t="s">
        <v>92</v>
      </c>
    </row>
    <row r="352" spans="1:14">
      <c r="A352" s="16" t="s">
        <v>707</v>
      </c>
      <c r="B352" s="35" t="s">
        <v>708</v>
      </c>
      <c r="C352" s="16" t="s">
        <v>4</v>
      </c>
      <c r="D352" s="16" t="s">
        <v>37</v>
      </c>
      <c r="E352" s="17">
        <v>26019.96</v>
      </c>
      <c r="F352" s="69" t="s">
        <v>90</v>
      </c>
      <c r="G352" s="35" t="s">
        <v>897</v>
      </c>
      <c r="H352" s="36">
        <v>10</v>
      </c>
      <c r="I352" s="17">
        <v>2523.93612</v>
      </c>
      <c r="J352" s="17">
        <f>I352+'2021年固定资产折旧表'!J352</f>
        <v>5047.87224</v>
      </c>
      <c r="K352" s="17">
        <f t="shared" si="10"/>
        <v>20972.08776</v>
      </c>
      <c r="L352" s="72">
        <v>0.03</v>
      </c>
      <c r="M352" s="17">
        <f t="shared" si="11"/>
        <v>780.5988</v>
      </c>
      <c r="N352" s="17" t="s">
        <v>92</v>
      </c>
    </row>
    <row r="353" spans="1:14">
      <c r="A353" s="16" t="s">
        <v>709</v>
      </c>
      <c r="B353" s="35" t="s">
        <v>710</v>
      </c>
      <c r="C353" s="16" t="s">
        <v>4</v>
      </c>
      <c r="D353" s="16" t="s">
        <v>37</v>
      </c>
      <c r="E353" s="17">
        <v>11480</v>
      </c>
      <c r="F353" s="69" t="s">
        <v>90</v>
      </c>
      <c r="G353" s="35" t="s">
        <v>897</v>
      </c>
      <c r="H353" s="36">
        <v>10</v>
      </c>
      <c r="I353" s="17">
        <v>1113.56</v>
      </c>
      <c r="J353" s="17">
        <f>I353+'2021年固定资产折旧表'!J353</f>
        <v>2227.12</v>
      </c>
      <c r="K353" s="17">
        <f t="shared" si="10"/>
        <v>9252.88</v>
      </c>
      <c r="L353" s="72">
        <v>0.03</v>
      </c>
      <c r="M353" s="17">
        <f t="shared" si="11"/>
        <v>344.4</v>
      </c>
      <c r="N353" s="17" t="s">
        <v>92</v>
      </c>
    </row>
    <row r="354" spans="1:14">
      <c r="A354" s="16" t="s">
        <v>711</v>
      </c>
      <c r="B354" s="35" t="s">
        <v>712</v>
      </c>
      <c r="C354" s="16" t="s">
        <v>4</v>
      </c>
      <c r="D354" s="16" t="s">
        <v>37</v>
      </c>
      <c r="E354" s="17">
        <v>852655.35</v>
      </c>
      <c r="F354" s="69" t="s">
        <v>90</v>
      </c>
      <c r="G354" s="35" t="s">
        <v>897</v>
      </c>
      <c r="H354" s="36">
        <v>10</v>
      </c>
      <c r="I354" s="17">
        <v>82707.56895</v>
      </c>
      <c r="J354" s="17">
        <f>I354+'2021年固定资产折旧表'!J354</f>
        <v>165415.1379</v>
      </c>
      <c r="K354" s="17">
        <f t="shared" si="10"/>
        <v>687240.2121</v>
      </c>
      <c r="L354" s="72">
        <v>0.03</v>
      </c>
      <c r="M354" s="17">
        <f t="shared" si="11"/>
        <v>25579.6605</v>
      </c>
      <c r="N354" s="17" t="s">
        <v>92</v>
      </c>
    </row>
    <row r="355" spans="1:14">
      <c r="A355" s="16" t="s">
        <v>713</v>
      </c>
      <c r="B355" s="35" t="s">
        <v>714</v>
      </c>
      <c r="C355" s="16" t="s">
        <v>4</v>
      </c>
      <c r="D355" s="16" t="s">
        <v>37</v>
      </c>
      <c r="E355" s="17">
        <v>99111.54</v>
      </c>
      <c r="F355" s="69" t="s">
        <v>90</v>
      </c>
      <c r="G355" s="35" t="s">
        <v>897</v>
      </c>
      <c r="H355" s="36">
        <v>10</v>
      </c>
      <c r="I355" s="17">
        <v>9613.81938</v>
      </c>
      <c r="J355" s="17">
        <f>I355+'2021年固定资产折旧表'!J355</f>
        <v>19227.63876</v>
      </c>
      <c r="K355" s="17">
        <f t="shared" si="10"/>
        <v>79883.90124</v>
      </c>
      <c r="L355" s="72">
        <v>0.03</v>
      </c>
      <c r="M355" s="17">
        <f t="shared" si="11"/>
        <v>2973.3462</v>
      </c>
      <c r="N355" s="17" t="s">
        <v>92</v>
      </c>
    </row>
    <row r="356" spans="1:14">
      <c r="A356" s="16" t="s">
        <v>715</v>
      </c>
      <c r="B356" s="35" t="s">
        <v>716</v>
      </c>
      <c r="C356" s="16" t="s">
        <v>4</v>
      </c>
      <c r="D356" s="16" t="s">
        <v>37</v>
      </c>
      <c r="E356" s="17">
        <v>39709.31</v>
      </c>
      <c r="F356" s="69" t="s">
        <v>90</v>
      </c>
      <c r="G356" s="35" t="s">
        <v>897</v>
      </c>
      <c r="H356" s="36">
        <v>10</v>
      </c>
      <c r="I356" s="17">
        <v>3851.80307</v>
      </c>
      <c r="J356" s="17">
        <f>I356+'2021年固定资产折旧表'!J356</f>
        <v>7703.60614</v>
      </c>
      <c r="K356" s="17">
        <f t="shared" si="10"/>
        <v>32005.70386</v>
      </c>
      <c r="L356" s="72">
        <v>0.03</v>
      </c>
      <c r="M356" s="17">
        <f t="shared" si="11"/>
        <v>1191.2793</v>
      </c>
      <c r="N356" s="17" t="s">
        <v>92</v>
      </c>
    </row>
    <row r="357" spans="1:14">
      <c r="A357" s="16" t="s">
        <v>717</v>
      </c>
      <c r="B357" s="35" t="s">
        <v>718</v>
      </c>
      <c r="C357" s="16" t="s">
        <v>4</v>
      </c>
      <c r="D357" s="16" t="s">
        <v>37</v>
      </c>
      <c r="E357" s="17">
        <v>28793.19</v>
      </c>
      <c r="F357" s="69" t="s">
        <v>90</v>
      </c>
      <c r="G357" s="35" t="s">
        <v>897</v>
      </c>
      <c r="H357" s="36">
        <v>10</v>
      </c>
      <c r="I357" s="17">
        <v>2792.93943</v>
      </c>
      <c r="J357" s="17">
        <f>I357+'2021年固定资产折旧表'!J357</f>
        <v>5585.87886</v>
      </c>
      <c r="K357" s="17">
        <f t="shared" si="10"/>
        <v>23207.31114</v>
      </c>
      <c r="L357" s="72">
        <v>0.03</v>
      </c>
      <c r="M357" s="17">
        <f t="shared" si="11"/>
        <v>863.7957</v>
      </c>
      <c r="N357" s="17" t="s">
        <v>92</v>
      </c>
    </row>
    <row r="358" spans="1:14">
      <c r="A358" s="16" t="s">
        <v>719</v>
      </c>
      <c r="B358" s="35" t="s">
        <v>720</v>
      </c>
      <c r="C358" s="16" t="s">
        <v>4</v>
      </c>
      <c r="D358" s="16" t="s">
        <v>44</v>
      </c>
      <c r="E358" s="17">
        <v>12930.7</v>
      </c>
      <c r="F358" s="69" t="s">
        <v>90</v>
      </c>
      <c r="G358" s="35" t="s">
        <v>897</v>
      </c>
      <c r="H358" s="36">
        <v>10</v>
      </c>
      <c r="I358" s="17">
        <v>1254.2779</v>
      </c>
      <c r="J358" s="17">
        <f>I358+'2021年固定资产折旧表'!J358</f>
        <v>2508.5558</v>
      </c>
      <c r="K358" s="17">
        <f t="shared" si="10"/>
        <v>10422.1442</v>
      </c>
      <c r="L358" s="72">
        <v>0.03</v>
      </c>
      <c r="M358" s="17">
        <f t="shared" si="11"/>
        <v>387.921</v>
      </c>
      <c r="N358" s="17" t="s">
        <v>92</v>
      </c>
    </row>
    <row r="359" spans="1:14">
      <c r="A359" s="16" t="s">
        <v>721</v>
      </c>
      <c r="B359" s="35" t="s">
        <v>720</v>
      </c>
      <c r="C359" s="16" t="s">
        <v>4</v>
      </c>
      <c r="D359" s="16" t="s">
        <v>44</v>
      </c>
      <c r="E359" s="17">
        <v>7748.36</v>
      </c>
      <c r="F359" s="69" t="s">
        <v>90</v>
      </c>
      <c r="G359" s="35" t="s">
        <v>897</v>
      </c>
      <c r="H359" s="36">
        <v>10</v>
      </c>
      <c r="I359" s="17">
        <v>751.59092</v>
      </c>
      <c r="J359" s="17">
        <f>I359+'2021年固定资产折旧表'!J359</f>
        <v>1503.18184</v>
      </c>
      <c r="K359" s="17">
        <f t="shared" si="10"/>
        <v>6245.17816</v>
      </c>
      <c r="L359" s="72">
        <v>0.03</v>
      </c>
      <c r="M359" s="17">
        <f t="shared" si="11"/>
        <v>232.4508</v>
      </c>
      <c r="N359" s="17" t="s">
        <v>92</v>
      </c>
    </row>
    <row r="360" spans="1:14">
      <c r="A360" s="16" t="s">
        <v>722</v>
      </c>
      <c r="B360" s="35" t="s">
        <v>720</v>
      </c>
      <c r="C360" s="16" t="s">
        <v>4</v>
      </c>
      <c r="D360" s="16" t="s">
        <v>44</v>
      </c>
      <c r="E360" s="17">
        <v>17076.58</v>
      </c>
      <c r="F360" s="69" t="s">
        <v>90</v>
      </c>
      <c r="G360" s="35" t="s">
        <v>897</v>
      </c>
      <c r="H360" s="36">
        <v>10</v>
      </c>
      <c r="I360" s="17">
        <v>1656.42826</v>
      </c>
      <c r="J360" s="17">
        <f>I360+'2021年固定资产折旧表'!J360</f>
        <v>3312.85652</v>
      </c>
      <c r="K360" s="17">
        <f t="shared" si="10"/>
        <v>13763.72348</v>
      </c>
      <c r="L360" s="72">
        <v>0.03</v>
      </c>
      <c r="M360" s="17">
        <f t="shared" si="11"/>
        <v>512.2974</v>
      </c>
      <c r="N360" s="17" t="s">
        <v>92</v>
      </c>
    </row>
    <row r="361" spans="1:14">
      <c r="A361" s="16" t="s">
        <v>723</v>
      </c>
      <c r="B361" s="35" t="s">
        <v>720</v>
      </c>
      <c r="C361" s="16" t="s">
        <v>4</v>
      </c>
      <c r="D361" s="16" t="s">
        <v>44</v>
      </c>
      <c r="E361" s="17">
        <v>29514.2</v>
      </c>
      <c r="F361" s="69" t="s">
        <v>90</v>
      </c>
      <c r="G361" s="35" t="s">
        <v>897</v>
      </c>
      <c r="H361" s="36">
        <v>10</v>
      </c>
      <c r="I361" s="17">
        <v>2862.8774</v>
      </c>
      <c r="J361" s="17">
        <f>I361+'2021年固定资产折旧表'!J361</f>
        <v>5725.7548</v>
      </c>
      <c r="K361" s="17">
        <f t="shared" si="10"/>
        <v>23788.4452</v>
      </c>
      <c r="L361" s="72">
        <v>0.03</v>
      </c>
      <c r="M361" s="17">
        <f t="shared" si="11"/>
        <v>885.426</v>
      </c>
      <c r="N361" s="17" t="s">
        <v>92</v>
      </c>
    </row>
    <row r="362" spans="1:14">
      <c r="A362" s="16" t="s">
        <v>724</v>
      </c>
      <c r="B362" s="35" t="s">
        <v>720</v>
      </c>
      <c r="C362" s="16" t="s">
        <v>4</v>
      </c>
      <c r="D362" s="16" t="s">
        <v>44</v>
      </c>
      <c r="E362" s="17">
        <v>37805.95</v>
      </c>
      <c r="F362" s="69" t="s">
        <v>90</v>
      </c>
      <c r="G362" s="35" t="s">
        <v>897</v>
      </c>
      <c r="H362" s="36">
        <v>10</v>
      </c>
      <c r="I362" s="17">
        <v>3667.17715</v>
      </c>
      <c r="J362" s="17">
        <f>I362+'2021年固定资产折旧表'!J362</f>
        <v>7334.3543</v>
      </c>
      <c r="K362" s="17">
        <f t="shared" si="10"/>
        <v>30471.5957</v>
      </c>
      <c r="L362" s="72">
        <v>0.03</v>
      </c>
      <c r="M362" s="17">
        <f t="shared" si="11"/>
        <v>1134.1785</v>
      </c>
      <c r="N362" s="17" t="s">
        <v>92</v>
      </c>
    </row>
    <row r="363" spans="1:14">
      <c r="A363" s="16" t="s">
        <v>725</v>
      </c>
      <c r="B363" s="35" t="s">
        <v>726</v>
      </c>
      <c r="C363" s="16" t="s">
        <v>4</v>
      </c>
      <c r="D363" s="16" t="s">
        <v>44</v>
      </c>
      <c r="E363" s="17">
        <v>51690.55</v>
      </c>
      <c r="F363" s="69" t="s">
        <v>90</v>
      </c>
      <c r="G363" s="35" t="s">
        <v>897</v>
      </c>
      <c r="H363" s="36">
        <v>10</v>
      </c>
      <c r="I363" s="17">
        <v>5013.98335</v>
      </c>
      <c r="J363" s="17">
        <f>I363+'2021年固定资产折旧表'!J363</f>
        <v>10027.9667</v>
      </c>
      <c r="K363" s="17">
        <f t="shared" si="10"/>
        <v>41662.5833</v>
      </c>
      <c r="L363" s="72">
        <v>0.03</v>
      </c>
      <c r="M363" s="17">
        <f t="shared" si="11"/>
        <v>1550.7165</v>
      </c>
      <c r="N363" s="17" t="s">
        <v>92</v>
      </c>
    </row>
    <row r="364" spans="1:14">
      <c r="A364" s="16" t="s">
        <v>727</v>
      </c>
      <c r="B364" s="35" t="s">
        <v>728</v>
      </c>
      <c r="C364" s="16" t="s">
        <v>4</v>
      </c>
      <c r="D364" s="16" t="s">
        <v>44</v>
      </c>
      <c r="E364" s="17">
        <v>37692.8</v>
      </c>
      <c r="F364" s="69" t="s">
        <v>90</v>
      </c>
      <c r="G364" s="35" t="s">
        <v>897</v>
      </c>
      <c r="H364" s="36">
        <v>10</v>
      </c>
      <c r="I364" s="17">
        <v>3656.2016</v>
      </c>
      <c r="J364" s="17">
        <f>I364+'2021年固定资产折旧表'!J364</f>
        <v>7312.4032</v>
      </c>
      <c r="K364" s="17">
        <f t="shared" si="10"/>
        <v>30380.3968</v>
      </c>
      <c r="L364" s="72">
        <v>0.03</v>
      </c>
      <c r="M364" s="17">
        <f t="shared" si="11"/>
        <v>1130.784</v>
      </c>
      <c r="N364" s="17" t="s">
        <v>92</v>
      </c>
    </row>
    <row r="365" spans="1:14">
      <c r="A365" s="16" t="s">
        <v>729</v>
      </c>
      <c r="B365" s="35" t="s">
        <v>730</v>
      </c>
      <c r="C365" s="16" t="s">
        <v>4</v>
      </c>
      <c r="D365" s="16" t="s">
        <v>44</v>
      </c>
      <c r="E365" s="17">
        <v>138333.6</v>
      </c>
      <c r="F365" s="69" t="s">
        <v>90</v>
      </c>
      <c r="G365" s="35" t="s">
        <v>897</v>
      </c>
      <c r="H365" s="36">
        <v>10</v>
      </c>
      <c r="I365" s="17">
        <v>13418.3592</v>
      </c>
      <c r="J365" s="17">
        <f>I365+'2021年固定资产折旧表'!J365</f>
        <v>26836.7184</v>
      </c>
      <c r="K365" s="17">
        <f t="shared" si="10"/>
        <v>111496.8816</v>
      </c>
      <c r="L365" s="72">
        <v>0.03</v>
      </c>
      <c r="M365" s="17">
        <f t="shared" si="11"/>
        <v>4150.008</v>
      </c>
      <c r="N365" s="17" t="s">
        <v>92</v>
      </c>
    </row>
    <row r="366" spans="1:14">
      <c r="A366" s="16" t="s">
        <v>731</v>
      </c>
      <c r="B366" s="35" t="s">
        <v>732</v>
      </c>
      <c r="C366" s="16" t="s">
        <v>4</v>
      </c>
      <c r="D366" s="16" t="s">
        <v>44</v>
      </c>
      <c r="E366" s="17">
        <v>77458.54</v>
      </c>
      <c r="F366" s="69" t="s">
        <v>90</v>
      </c>
      <c r="G366" s="35" t="s">
        <v>897</v>
      </c>
      <c r="H366" s="36">
        <v>10</v>
      </c>
      <c r="I366" s="17">
        <v>7513.47838</v>
      </c>
      <c r="J366" s="17">
        <f>I366+'2021年固定资产折旧表'!J366</f>
        <v>15026.95676</v>
      </c>
      <c r="K366" s="17">
        <f t="shared" si="10"/>
        <v>62431.58324</v>
      </c>
      <c r="L366" s="72">
        <v>0.03</v>
      </c>
      <c r="M366" s="17">
        <f t="shared" si="11"/>
        <v>2323.7562</v>
      </c>
      <c r="N366" s="17" t="s">
        <v>92</v>
      </c>
    </row>
    <row r="367" spans="1:14">
      <c r="A367" s="16" t="s">
        <v>733</v>
      </c>
      <c r="B367" s="35" t="s">
        <v>734</v>
      </c>
      <c r="C367" s="16" t="s">
        <v>4</v>
      </c>
      <c r="D367" s="16" t="s">
        <v>44</v>
      </c>
      <c r="E367" s="17">
        <v>156368.48</v>
      </c>
      <c r="F367" s="69" t="s">
        <v>90</v>
      </c>
      <c r="G367" s="35" t="s">
        <v>897</v>
      </c>
      <c r="H367" s="36">
        <v>10</v>
      </c>
      <c r="I367" s="17">
        <v>15167.74256</v>
      </c>
      <c r="J367" s="17">
        <f>I367+'2021年固定资产折旧表'!J367</f>
        <v>30335.48512</v>
      </c>
      <c r="K367" s="17">
        <f t="shared" si="10"/>
        <v>126032.99488</v>
      </c>
      <c r="L367" s="72">
        <v>0.03</v>
      </c>
      <c r="M367" s="17">
        <f t="shared" si="11"/>
        <v>4691.0544</v>
      </c>
      <c r="N367" s="17" t="s">
        <v>92</v>
      </c>
    </row>
    <row r="368" spans="1:14">
      <c r="A368" s="16" t="s">
        <v>735</v>
      </c>
      <c r="B368" s="35" t="s">
        <v>736</v>
      </c>
      <c r="C368" s="16" t="s">
        <v>4</v>
      </c>
      <c r="D368" s="16" t="s">
        <v>44</v>
      </c>
      <c r="E368" s="17">
        <v>136260.64</v>
      </c>
      <c r="F368" s="69" t="s">
        <v>90</v>
      </c>
      <c r="G368" s="35" t="s">
        <v>897</v>
      </c>
      <c r="H368" s="36">
        <v>10</v>
      </c>
      <c r="I368" s="17">
        <v>13217.28208</v>
      </c>
      <c r="J368" s="17">
        <f>I368+'2021年固定资产折旧表'!J368</f>
        <v>26434.56416</v>
      </c>
      <c r="K368" s="17">
        <f t="shared" si="10"/>
        <v>109826.07584</v>
      </c>
      <c r="L368" s="72">
        <v>0.03</v>
      </c>
      <c r="M368" s="17">
        <f t="shared" si="11"/>
        <v>4087.8192</v>
      </c>
      <c r="N368" s="17" t="s">
        <v>92</v>
      </c>
    </row>
    <row r="369" spans="1:14">
      <c r="A369" s="16" t="s">
        <v>737</v>
      </c>
      <c r="B369" s="35" t="s">
        <v>738</v>
      </c>
      <c r="C369" s="16" t="s">
        <v>4</v>
      </c>
      <c r="D369" s="16" t="s">
        <v>37</v>
      </c>
      <c r="E369" s="17">
        <v>47303.1</v>
      </c>
      <c r="F369" s="69" t="s">
        <v>90</v>
      </c>
      <c r="G369" s="35" t="s">
        <v>897</v>
      </c>
      <c r="H369" s="36">
        <v>10</v>
      </c>
      <c r="I369" s="17">
        <v>4588.4007</v>
      </c>
      <c r="J369" s="17">
        <f>I369+'2021年固定资产折旧表'!J369</f>
        <v>9176.8014</v>
      </c>
      <c r="K369" s="17">
        <f t="shared" si="10"/>
        <v>38126.2986</v>
      </c>
      <c r="L369" s="72">
        <v>0.03</v>
      </c>
      <c r="M369" s="17">
        <f t="shared" si="11"/>
        <v>1419.093</v>
      </c>
      <c r="N369" s="17" t="s">
        <v>92</v>
      </c>
    </row>
    <row r="370" spans="1:14">
      <c r="A370" s="16" t="s">
        <v>739</v>
      </c>
      <c r="B370" s="35" t="s">
        <v>740</v>
      </c>
      <c r="C370" s="16" t="s">
        <v>4</v>
      </c>
      <c r="D370" s="16" t="s">
        <v>37</v>
      </c>
      <c r="E370" s="17">
        <v>18327.4</v>
      </c>
      <c r="F370" s="69" t="s">
        <v>90</v>
      </c>
      <c r="G370" s="35" t="s">
        <v>897</v>
      </c>
      <c r="H370" s="36">
        <v>10</v>
      </c>
      <c r="I370" s="17">
        <v>1777.7578</v>
      </c>
      <c r="J370" s="17">
        <f>I370+'2021年固定资产折旧表'!J370</f>
        <v>3555.5156</v>
      </c>
      <c r="K370" s="17">
        <f t="shared" si="10"/>
        <v>14771.8844</v>
      </c>
      <c r="L370" s="72">
        <v>0.03</v>
      </c>
      <c r="M370" s="17">
        <f t="shared" si="11"/>
        <v>549.822</v>
      </c>
      <c r="N370" s="17" t="s">
        <v>92</v>
      </c>
    </row>
    <row r="371" spans="1:14">
      <c r="A371" s="16" t="s">
        <v>741</v>
      </c>
      <c r="B371" s="35" t="s">
        <v>742</v>
      </c>
      <c r="C371" s="16" t="s">
        <v>4</v>
      </c>
      <c r="D371" s="16" t="s">
        <v>37</v>
      </c>
      <c r="E371" s="17">
        <v>59724</v>
      </c>
      <c r="F371" s="69" t="s">
        <v>90</v>
      </c>
      <c r="G371" s="35" t="s">
        <v>897</v>
      </c>
      <c r="H371" s="36">
        <v>10</v>
      </c>
      <c r="I371" s="17">
        <v>5793.228</v>
      </c>
      <c r="J371" s="17">
        <f>I371+'2021年固定资产折旧表'!J371</f>
        <v>11586.456</v>
      </c>
      <c r="K371" s="17">
        <f t="shared" si="10"/>
        <v>48137.544</v>
      </c>
      <c r="L371" s="72">
        <v>0.03</v>
      </c>
      <c r="M371" s="17">
        <f t="shared" si="11"/>
        <v>1791.72</v>
      </c>
      <c r="N371" s="17" t="s">
        <v>92</v>
      </c>
    </row>
    <row r="372" spans="1:14">
      <c r="A372" s="16" t="s">
        <v>743</v>
      </c>
      <c r="B372" s="35" t="s">
        <v>744</v>
      </c>
      <c r="C372" s="16" t="s">
        <v>4</v>
      </c>
      <c r="D372" s="16" t="s">
        <v>37</v>
      </c>
      <c r="E372" s="17">
        <v>41811</v>
      </c>
      <c r="F372" s="69" t="s">
        <v>90</v>
      </c>
      <c r="G372" s="35" t="s">
        <v>897</v>
      </c>
      <c r="H372" s="36">
        <v>10</v>
      </c>
      <c r="I372" s="17">
        <v>4055.667</v>
      </c>
      <c r="J372" s="17">
        <f>I372+'2021年固定资产折旧表'!J372</f>
        <v>8111.334</v>
      </c>
      <c r="K372" s="17">
        <f t="shared" si="10"/>
        <v>33699.666</v>
      </c>
      <c r="L372" s="72">
        <v>0.03</v>
      </c>
      <c r="M372" s="17">
        <f t="shared" si="11"/>
        <v>1254.33</v>
      </c>
      <c r="N372" s="17" t="s">
        <v>92</v>
      </c>
    </row>
    <row r="373" spans="1:14">
      <c r="A373" s="16" t="s">
        <v>745</v>
      </c>
      <c r="B373" s="35" t="s">
        <v>164</v>
      </c>
      <c r="C373" s="16" t="s">
        <v>4</v>
      </c>
      <c r="D373" s="16" t="s">
        <v>37</v>
      </c>
      <c r="E373" s="17">
        <v>21780</v>
      </c>
      <c r="F373" s="69" t="s">
        <v>90</v>
      </c>
      <c r="G373" s="35" t="s">
        <v>897</v>
      </c>
      <c r="H373" s="36">
        <v>10</v>
      </c>
      <c r="I373" s="17">
        <v>2112.66</v>
      </c>
      <c r="J373" s="17">
        <f>I373+'2021年固定资产折旧表'!J373</f>
        <v>4225.32</v>
      </c>
      <c r="K373" s="17">
        <f t="shared" si="10"/>
        <v>17554.68</v>
      </c>
      <c r="L373" s="72">
        <v>0.03</v>
      </c>
      <c r="M373" s="17">
        <f t="shared" si="11"/>
        <v>653.4</v>
      </c>
      <c r="N373" s="17" t="s">
        <v>92</v>
      </c>
    </row>
    <row r="374" spans="1:14">
      <c r="A374" s="16" t="s">
        <v>746</v>
      </c>
      <c r="B374" s="35" t="s">
        <v>172</v>
      </c>
      <c r="C374" s="16" t="s">
        <v>4</v>
      </c>
      <c r="D374" s="16" t="s">
        <v>37</v>
      </c>
      <c r="E374" s="17">
        <v>25776</v>
      </c>
      <c r="F374" s="69" t="s">
        <v>90</v>
      </c>
      <c r="G374" s="35" t="s">
        <v>897</v>
      </c>
      <c r="H374" s="36">
        <v>10</v>
      </c>
      <c r="I374" s="17">
        <v>2500.272</v>
      </c>
      <c r="J374" s="17">
        <f>I374+'2021年固定资产折旧表'!J374</f>
        <v>5000.544</v>
      </c>
      <c r="K374" s="17">
        <f t="shared" si="10"/>
        <v>20775.456</v>
      </c>
      <c r="L374" s="72">
        <v>0.03</v>
      </c>
      <c r="M374" s="17">
        <f t="shared" si="11"/>
        <v>773.28</v>
      </c>
      <c r="N374" s="17" t="s">
        <v>92</v>
      </c>
    </row>
    <row r="375" spans="1:14">
      <c r="A375" s="16" t="s">
        <v>747</v>
      </c>
      <c r="B375" s="35" t="s">
        <v>166</v>
      </c>
      <c r="C375" s="16" t="s">
        <v>4</v>
      </c>
      <c r="D375" s="16" t="s">
        <v>37</v>
      </c>
      <c r="E375" s="17">
        <v>2080.5</v>
      </c>
      <c r="F375" s="69" t="s">
        <v>90</v>
      </c>
      <c r="G375" s="35" t="s">
        <v>897</v>
      </c>
      <c r="H375" s="36">
        <v>10</v>
      </c>
      <c r="I375" s="17">
        <v>201.8085</v>
      </c>
      <c r="J375" s="17">
        <f>I375+'2021年固定资产折旧表'!J375</f>
        <v>403.617</v>
      </c>
      <c r="K375" s="17">
        <f t="shared" si="10"/>
        <v>1676.883</v>
      </c>
      <c r="L375" s="72">
        <v>0.03</v>
      </c>
      <c r="M375" s="17">
        <f t="shared" si="11"/>
        <v>62.415</v>
      </c>
      <c r="N375" s="17" t="s">
        <v>92</v>
      </c>
    </row>
    <row r="376" spans="1:14">
      <c r="A376" s="16" t="s">
        <v>748</v>
      </c>
      <c r="B376" s="35" t="s">
        <v>168</v>
      </c>
      <c r="C376" s="16" t="s">
        <v>4</v>
      </c>
      <c r="D376" s="16" t="s">
        <v>37</v>
      </c>
      <c r="E376" s="17">
        <v>27202.65</v>
      </c>
      <c r="F376" s="69" t="s">
        <v>90</v>
      </c>
      <c r="G376" s="35" t="s">
        <v>897</v>
      </c>
      <c r="H376" s="36">
        <v>10</v>
      </c>
      <c r="I376" s="17">
        <v>2638.65705</v>
      </c>
      <c r="J376" s="17">
        <f>I376+'2021年固定资产折旧表'!J376</f>
        <v>5277.3141</v>
      </c>
      <c r="K376" s="17">
        <f t="shared" si="10"/>
        <v>21925.3359</v>
      </c>
      <c r="L376" s="72">
        <v>0.03</v>
      </c>
      <c r="M376" s="17">
        <f t="shared" si="11"/>
        <v>816.0795</v>
      </c>
      <c r="N376" s="17" t="s">
        <v>92</v>
      </c>
    </row>
    <row r="377" spans="1:14">
      <c r="A377" s="16" t="s">
        <v>749</v>
      </c>
      <c r="B377" s="35" t="s">
        <v>170</v>
      </c>
      <c r="C377" s="16" t="s">
        <v>4</v>
      </c>
      <c r="D377" s="16" t="s">
        <v>37</v>
      </c>
      <c r="E377" s="17">
        <v>2703.7</v>
      </c>
      <c r="F377" s="69" t="s">
        <v>90</v>
      </c>
      <c r="G377" s="35" t="s">
        <v>897</v>
      </c>
      <c r="H377" s="36">
        <v>10</v>
      </c>
      <c r="I377" s="17">
        <v>262.2589</v>
      </c>
      <c r="J377" s="17">
        <f>I377+'2021年固定资产折旧表'!J377</f>
        <v>524.5178</v>
      </c>
      <c r="K377" s="17">
        <f t="shared" si="10"/>
        <v>2179.1822</v>
      </c>
      <c r="L377" s="72">
        <v>0.03</v>
      </c>
      <c r="M377" s="17">
        <f t="shared" si="11"/>
        <v>81.111</v>
      </c>
      <c r="N377" s="17" t="s">
        <v>92</v>
      </c>
    </row>
    <row r="378" spans="1:14">
      <c r="A378" s="16" t="s">
        <v>750</v>
      </c>
      <c r="B378" s="35" t="s">
        <v>751</v>
      </c>
      <c r="C378" s="16" t="s">
        <v>4</v>
      </c>
      <c r="D378" s="16" t="s">
        <v>44</v>
      </c>
      <c r="E378" s="17">
        <v>520.79</v>
      </c>
      <c r="F378" s="69" t="s">
        <v>90</v>
      </c>
      <c r="G378" s="35" t="s">
        <v>897</v>
      </c>
      <c r="H378" s="36">
        <v>10</v>
      </c>
      <c r="I378" s="17">
        <v>50.51663</v>
      </c>
      <c r="J378" s="17">
        <f>I378+'2021年固定资产折旧表'!J378</f>
        <v>101.03326</v>
      </c>
      <c r="K378" s="17">
        <f t="shared" si="10"/>
        <v>419.75674</v>
      </c>
      <c r="L378" s="72">
        <v>0.03</v>
      </c>
      <c r="M378" s="17">
        <f t="shared" si="11"/>
        <v>15.6237</v>
      </c>
      <c r="N378" s="17" t="s">
        <v>92</v>
      </c>
    </row>
    <row r="379" spans="1:14">
      <c r="A379" s="16" t="s">
        <v>752</v>
      </c>
      <c r="B379" s="35" t="s">
        <v>753</v>
      </c>
      <c r="C379" s="16" t="s">
        <v>2</v>
      </c>
      <c r="D379" s="16" t="s">
        <v>68</v>
      </c>
      <c r="E379" s="17">
        <v>30130</v>
      </c>
      <c r="F379" s="69" t="s">
        <v>90</v>
      </c>
      <c r="G379" s="35" t="s">
        <v>897</v>
      </c>
      <c r="H379" s="36">
        <v>10</v>
      </c>
      <c r="I379" s="17">
        <v>2922.61</v>
      </c>
      <c r="J379" s="17">
        <f>I379+'2021年固定资产折旧表'!J379</f>
        <v>5845.22</v>
      </c>
      <c r="K379" s="17">
        <f t="shared" si="10"/>
        <v>24284.78</v>
      </c>
      <c r="L379" s="72">
        <v>0.03</v>
      </c>
      <c r="M379" s="17">
        <f t="shared" si="11"/>
        <v>903.9</v>
      </c>
      <c r="N379" s="17" t="s">
        <v>92</v>
      </c>
    </row>
    <row r="380" spans="1:14">
      <c r="A380" s="16" t="s">
        <v>754</v>
      </c>
      <c r="B380" s="35" t="s">
        <v>755</v>
      </c>
      <c r="C380" s="16" t="s">
        <v>4</v>
      </c>
      <c r="D380" s="16" t="s">
        <v>48</v>
      </c>
      <c r="E380" s="17">
        <v>17360</v>
      </c>
      <c r="F380" s="69" t="s">
        <v>90</v>
      </c>
      <c r="G380" s="35" t="s">
        <v>897</v>
      </c>
      <c r="H380" s="36">
        <v>10</v>
      </c>
      <c r="I380" s="17">
        <v>1683.92</v>
      </c>
      <c r="J380" s="17">
        <f>I380+'2021年固定资产折旧表'!J380</f>
        <v>3367.84</v>
      </c>
      <c r="K380" s="17">
        <f t="shared" si="10"/>
        <v>13992.16</v>
      </c>
      <c r="L380" s="72">
        <v>0.03</v>
      </c>
      <c r="M380" s="17">
        <f t="shared" si="11"/>
        <v>520.8</v>
      </c>
      <c r="N380" s="17" t="s">
        <v>92</v>
      </c>
    </row>
    <row r="381" spans="1:14">
      <c r="A381" s="16" t="s">
        <v>756</v>
      </c>
      <c r="B381" s="35" t="s">
        <v>757</v>
      </c>
      <c r="C381" s="16" t="s">
        <v>0</v>
      </c>
      <c r="D381" s="16" t="s">
        <v>11</v>
      </c>
      <c r="E381" s="17">
        <v>12050028.15</v>
      </c>
      <c r="F381" s="69" t="s">
        <v>90</v>
      </c>
      <c r="G381" s="35" t="s">
        <v>91</v>
      </c>
      <c r="H381" s="36">
        <v>20</v>
      </c>
      <c r="I381" s="17">
        <v>584426.365275</v>
      </c>
      <c r="J381" s="17">
        <f>I381+'2021年固定资产折旧表'!J381</f>
        <v>7013116.3833</v>
      </c>
      <c r="K381" s="17">
        <f t="shared" si="10"/>
        <v>5036911.7667</v>
      </c>
      <c r="L381" s="72">
        <v>0.03</v>
      </c>
      <c r="M381" s="17">
        <f t="shared" si="11"/>
        <v>361500.8445</v>
      </c>
      <c r="N381" s="17" t="s">
        <v>92</v>
      </c>
    </row>
    <row r="382" spans="1:14">
      <c r="A382" s="16" t="s">
        <v>758</v>
      </c>
      <c r="B382" s="35" t="s">
        <v>759</v>
      </c>
      <c r="C382" s="16" t="s">
        <v>1</v>
      </c>
      <c r="D382" s="16" t="s">
        <v>12</v>
      </c>
      <c r="E382" s="17">
        <v>462324.37</v>
      </c>
      <c r="F382" s="69" t="s">
        <v>90</v>
      </c>
      <c r="G382" s="35" t="s">
        <v>91</v>
      </c>
      <c r="H382" s="36">
        <v>20</v>
      </c>
      <c r="I382" s="17">
        <v>22422.731945</v>
      </c>
      <c r="J382" s="17">
        <f>I382+'2021年固定资产折旧表'!J382</f>
        <v>269072.78334</v>
      </c>
      <c r="K382" s="17">
        <f t="shared" si="10"/>
        <v>193251.58666</v>
      </c>
      <c r="L382" s="72">
        <v>0.03</v>
      </c>
      <c r="M382" s="17">
        <f t="shared" si="11"/>
        <v>13869.7311</v>
      </c>
      <c r="N382" s="17" t="s">
        <v>92</v>
      </c>
    </row>
    <row r="383" spans="1:14">
      <c r="A383" s="16" t="s">
        <v>760</v>
      </c>
      <c r="B383" s="35" t="s">
        <v>761</v>
      </c>
      <c r="C383" s="16" t="s">
        <v>1</v>
      </c>
      <c r="D383" s="16" t="s">
        <v>34</v>
      </c>
      <c r="E383" s="17">
        <v>197737.01</v>
      </c>
      <c r="F383" s="69" t="s">
        <v>90</v>
      </c>
      <c r="G383" s="35" t="s">
        <v>91</v>
      </c>
      <c r="H383" s="36">
        <v>20</v>
      </c>
      <c r="I383" s="17">
        <v>9590.244985</v>
      </c>
      <c r="J383" s="17">
        <f>I383+'2021年固定资产折旧表'!J383</f>
        <v>115082.93982</v>
      </c>
      <c r="K383" s="17">
        <f t="shared" si="10"/>
        <v>82654.07018</v>
      </c>
      <c r="L383" s="72">
        <v>0.03</v>
      </c>
      <c r="M383" s="17">
        <f t="shared" si="11"/>
        <v>5932.1103</v>
      </c>
      <c r="N383" s="17" t="s">
        <v>92</v>
      </c>
    </row>
    <row r="384" spans="1:14">
      <c r="A384" s="16" t="s">
        <v>762</v>
      </c>
      <c r="B384" s="35" t="s">
        <v>763</v>
      </c>
      <c r="C384" s="16" t="s">
        <v>1</v>
      </c>
      <c r="D384" s="16" t="s">
        <v>12</v>
      </c>
      <c r="E384" s="17">
        <v>425182.91</v>
      </c>
      <c r="F384" s="69" t="s">
        <v>90</v>
      </c>
      <c r="G384" s="35" t="s">
        <v>91</v>
      </c>
      <c r="H384" s="36">
        <v>20</v>
      </c>
      <c r="I384" s="17">
        <v>20621.371135</v>
      </c>
      <c r="J384" s="17">
        <f>I384+'2021年固定资产折旧表'!J384</f>
        <v>247456.45362</v>
      </c>
      <c r="K384" s="17">
        <f t="shared" si="10"/>
        <v>177726.45638</v>
      </c>
      <c r="L384" s="72">
        <v>0.03</v>
      </c>
      <c r="M384" s="17">
        <f t="shared" si="11"/>
        <v>12755.4873</v>
      </c>
      <c r="N384" s="17" t="s">
        <v>92</v>
      </c>
    </row>
    <row r="385" spans="1:14">
      <c r="A385" s="16" t="s">
        <v>764</v>
      </c>
      <c r="B385" s="35" t="s">
        <v>765</v>
      </c>
      <c r="C385" s="16" t="s">
        <v>1</v>
      </c>
      <c r="D385" s="16" t="s">
        <v>12</v>
      </c>
      <c r="E385" s="17">
        <v>27147.76</v>
      </c>
      <c r="F385" s="69" t="s">
        <v>90</v>
      </c>
      <c r="G385" s="35" t="s">
        <v>91</v>
      </c>
      <c r="H385" s="36">
        <v>20</v>
      </c>
      <c r="I385" s="17">
        <v>1316.66636</v>
      </c>
      <c r="J385" s="17">
        <f>I385+'2021年固定资产折旧表'!J385</f>
        <v>15799.99632</v>
      </c>
      <c r="K385" s="17">
        <f t="shared" si="10"/>
        <v>11347.76368</v>
      </c>
      <c r="L385" s="72">
        <v>0.03</v>
      </c>
      <c r="M385" s="17">
        <f t="shared" si="11"/>
        <v>814.4328</v>
      </c>
      <c r="N385" s="17" t="s">
        <v>92</v>
      </c>
    </row>
    <row r="386" spans="1:14">
      <c r="A386" s="16" t="s">
        <v>766</v>
      </c>
      <c r="B386" s="35" t="s">
        <v>767</v>
      </c>
      <c r="C386" s="16" t="s">
        <v>1</v>
      </c>
      <c r="D386" s="16" t="s">
        <v>23</v>
      </c>
      <c r="E386" s="17">
        <v>1633200</v>
      </c>
      <c r="F386" s="69" t="s">
        <v>90</v>
      </c>
      <c r="G386" s="35" t="s">
        <v>91</v>
      </c>
      <c r="H386" s="36">
        <v>20</v>
      </c>
      <c r="I386" s="17">
        <v>79210.2</v>
      </c>
      <c r="J386" s="17">
        <f>I386+'2021年固定资产折旧表'!J386</f>
        <v>950522.4</v>
      </c>
      <c r="K386" s="17">
        <f t="shared" si="10"/>
        <v>682677.6</v>
      </c>
      <c r="L386" s="72">
        <v>0.03</v>
      </c>
      <c r="M386" s="17">
        <f t="shared" si="11"/>
        <v>48996</v>
      </c>
      <c r="N386" s="17" t="s">
        <v>92</v>
      </c>
    </row>
    <row r="387" spans="1:14">
      <c r="A387" s="16" t="s">
        <v>768</v>
      </c>
      <c r="B387" s="35" t="s">
        <v>769</v>
      </c>
      <c r="C387" s="16" t="s">
        <v>1</v>
      </c>
      <c r="D387" s="16" t="s">
        <v>23</v>
      </c>
      <c r="E387" s="17">
        <v>506705.27</v>
      </c>
      <c r="F387" s="69" t="s">
        <v>90</v>
      </c>
      <c r="G387" s="35" t="s">
        <v>91</v>
      </c>
      <c r="H387" s="36">
        <v>20</v>
      </c>
      <c r="I387" s="17">
        <v>24575.205595</v>
      </c>
      <c r="J387" s="17">
        <f>I387+'2021年固定资产折旧表'!J387</f>
        <v>294902.46714</v>
      </c>
      <c r="K387" s="17">
        <f t="shared" si="10"/>
        <v>211802.80286</v>
      </c>
      <c r="L387" s="72">
        <v>0.03</v>
      </c>
      <c r="M387" s="17">
        <f t="shared" si="11"/>
        <v>15201.1581</v>
      </c>
      <c r="N387" s="17" t="s">
        <v>92</v>
      </c>
    </row>
    <row r="388" spans="1:14">
      <c r="A388" s="16" t="s">
        <v>770</v>
      </c>
      <c r="B388" s="35" t="s">
        <v>771</v>
      </c>
      <c r="C388" s="16" t="s">
        <v>4</v>
      </c>
      <c r="D388" s="16" t="s">
        <v>44</v>
      </c>
      <c r="E388" s="17">
        <v>530000</v>
      </c>
      <c r="F388" s="69" t="s">
        <v>90</v>
      </c>
      <c r="G388" s="35" t="s">
        <v>91</v>
      </c>
      <c r="H388" s="36">
        <v>10</v>
      </c>
      <c r="I388" s="17">
        <v>51410</v>
      </c>
      <c r="J388" s="17">
        <f>I388+'2021年固定资产折旧表'!J388</f>
        <v>102820</v>
      </c>
      <c r="K388" s="17">
        <f t="shared" ref="K388:K393" si="12">E388-J388</f>
        <v>427180</v>
      </c>
      <c r="L388" s="72">
        <v>0.03</v>
      </c>
      <c r="M388" s="17">
        <f t="shared" ref="M388:M450" si="13">E388*L388</f>
        <v>15900</v>
      </c>
      <c r="N388" s="17" t="s">
        <v>92</v>
      </c>
    </row>
    <row r="389" spans="1:14">
      <c r="A389" s="16" t="s">
        <v>772</v>
      </c>
      <c r="B389" s="35" t="s">
        <v>773</v>
      </c>
      <c r="C389" s="16" t="s">
        <v>5</v>
      </c>
      <c r="D389" s="16" t="s">
        <v>45</v>
      </c>
      <c r="E389" s="17">
        <v>334970</v>
      </c>
      <c r="F389" s="69" t="s">
        <v>90</v>
      </c>
      <c r="G389" s="35" t="s">
        <v>91</v>
      </c>
      <c r="H389" s="36">
        <v>10</v>
      </c>
      <c r="I389" s="17">
        <v>32492.09</v>
      </c>
      <c r="J389" s="17">
        <f>I389+'2021年固定资产折旧表'!J389</f>
        <v>64984.18</v>
      </c>
      <c r="K389" s="17">
        <f t="shared" si="12"/>
        <v>269985.82</v>
      </c>
      <c r="L389" s="72">
        <v>0.03</v>
      </c>
      <c r="M389" s="17">
        <f t="shared" si="13"/>
        <v>10049.1</v>
      </c>
      <c r="N389" s="17" t="s">
        <v>92</v>
      </c>
    </row>
    <row r="390" spans="1:14">
      <c r="A390" s="16" t="s">
        <v>774</v>
      </c>
      <c r="B390" s="35" t="s">
        <v>775</v>
      </c>
      <c r="C390" s="16" t="s">
        <v>1</v>
      </c>
      <c r="D390" s="16" t="s">
        <v>12</v>
      </c>
      <c r="E390" s="17">
        <v>535950.98</v>
      </c>
      <c r="F390" s="69" t="s">
        <v>90</v>
      </c>
      <c r="G390" s="35" t="s">
        <v>91</v>
      </c>
      <c r="H390" s="36">
        <v>20</v>
      </c>
      <c r="I390" s="17">
        <v>25993.62253</v>
      </c>
      <c r="J390" s="17">
        <f>I390+'2021年固定资产折旧表'!J390</f>
        <v>311923.47036</v>
      </c>
      <c r="K390" s="17">
        <f t="shared" si="12"/>
        <v>224027.50964</v>
      </c>
      <c r="L390" s="72">
        <v>0.03</v>
      </c>
      <c r="M390" s="17">
        <f t="shared" si="13"/>
        <v>16078.5294</v>
      </c>
      <c r="N390" s="17" t="s">
        <v>92</v>
      </c>
    </row>
    <row r="391" spans="1:14">
      <c r="A391" s="16" t="s">
        <v>776</v>
      </c>
      <c r="B391" s="35" t="s">
        <v>777</v>
      </c>
      <c r="C391" s="16" t="s">
        <v>3</v>
      </c>
      <c r="D391" s="16" t="s">
        <v>47</v>
      </c>
      <c r="E391" s="17">
        <v>6594.5</v>
      </c>
      <c r="F391" s="69" t="s">
        <v>90</v>
      </c>
      <c r="G391" s="35" t="s">
        <v>91</v>
      </c>
      <c r="H391" s="36">
        <v>10</v>
      </c>
      <c r="I391" s="17">
        <v>639.6665</v>
      </c>
      <c r="J391" s="17">
        <f>I391+'2021年固定资产折旧表'!J391</f>
        <v>1279.333</v>
      </c>
      <c r="K391" s="17">
        <f t="shared" si="12"/>
        <v>5315.167</v>
      </c>
      <c r="L391" s="72">
        <v>0.03</v>
      </c>
      <c r="M391" s="17">
        <f t="shared" si="13"/>
        <v>197.835</v>
      </c>
      <c r="N391" s="17" t="s">
        <v>92</v>
      </c>
    </row>
    <row r="392" spans="1:14">
      <c r="A392" s="16" t="s">
        <v>778</v>
      </c>
      <c r="B392" s="35" t="s">
        <v>779</v>
      </c>
      <c r="C392" s="16" t="s">
        <v>3</v>
      </c>
      <c r="D392" s="16" t="s">
        <v>14</v>
      </c>
      <c r="E392" s="17">
        <v>55000</v>
      </c>
      <c r="F392" s="69" t="s">
        <v>90</v>
      </c>
      <c r="G392" s="35" t="s">
        <v>91</v>
      </c>
      <c r="H392" s="36">
        <v>10</v>
      </c>
      <c r="I392" s="17">
        <v>5335</v>
      </c>
      <c r="J392" s="17">
        <f>I392+'2021年固定资产折旧表'!J392</f>
        <v>10670</v>
      </c>
      <c r="K392" s="17">
        <f t="shared" si="12"/>
        <v>44330</v>
      </c>
      <c r="L392" s="72">
        <v>0.03</v>
      </c>
      <c r="M392" s="17">
        <f t="shared" si="13"/>
        <v>1650</v>
      </c>
      <c r="N392" s="17" t="s">
        <v>92</v>
      </c>
    </row>
    <row r="393" spans="1:14">
      <c r="A393" s="16" t="s">
        <v>780</v>
      </c>
      <c r="B393" s="35" t="s">
        <v>781</v>
      </c>
      <c r="C393" s="16" t="s">
        <v>10</v>
      </c>
      <c r="D393" s="16" t="s">
        <v>32</v>
      </c>
      <c r="E393" s="17">
        <v>3800</v>
      </c>
      <c r="F393" s="69" t="s">
        <v>90</v>
      </c>
      <c r="G393" s="35" t="s">
        <v>782</v>
      </c>
      <c r="H393" s="17">
        <v>5</v>
      </c>
      <c r="I393" s="17">
        <v>0</v>
      </c>
      <c r="J393" s="17">
        <f>I393+'2021年固定资产折旧表'!J393</f>
        <v>3610</v>
      </c>
      <c r="K393" s="17">
        <f t="shared" si="12"/>
        <v>190</v>
      </c>
      <c r="L393" s="72">
        <v>0.05</v>
      </c>
      <c r="M393" s="17">
        <f t="shared" si="13"/>
        <v>190</v>
      </c>
      <c r="N393" s="17" t="s">
        <v>783</v>
      </c>
    </row>
    <row r="394" spans="1:14">
      <c r="A394" s="16" t="s">
        <v>784</v>
      </c>
      <c r="B394" s="35" t="s">
        <v>785</v>
      </c>
      <c r="C394" s="16" t="s">
        <v>10</v>
      </c>
      <c r="D394" s="16" t="s">
        <v>32</v>
      </c>
      <c r="E394" s="17">
        <v>563.11</v>
      </c>
      <c r="F394" s="69" t="s">
        <v>90</v>
      </c>
      <c r="G394" s="35" t="s">
        <v>786</v>
      </c>
      <c r="H394" s="17">
        <v>5</v>
      </c>
      <c r="I394" s="17">
        <v>107.04</v>
      </c>
      <c r="J394" s="17">
        <f>I394+'2021年固定资产折旧表'!J394</f>
        <v>606.56</v>
      </c>
      <c r="K394" s="17">
        <f t="shared" ref="K394:K450" si="14">E394-J394</f>
        <v>-43.45</v>
      </c>
      <c r="L394" s="72">
        <v>0.05</v>
      </c>
      <c r="M394" s="17">
        <f t="shared" si="13"/>
        <v>28.1555</v>
      </c>
      <c r="N394" s="17" t="s">
        <v>783</v>
      </c>
    </row>
    <row r="395" spans="1:14">
      <c r="A395" s="16" t="s">
        <v>787</v>
      </c>
      <c r="B395" s="35" t="s">
        <v>785</v>
      </c>
      <c r="C395" s="16" t="s">
        <v>10</v>
      </c>
      <c r="D395" s="16" t="s">
        <v>32</v>
      </c>
      <c r="E395" s="17">
        <v>563.11</v>
      </c>
      <c r="F395" s="69" t="s">
        <v>90</v>
      </c>
      <c r="G395" s="35" t="s">
        <v>786</v>
      </c>
      <c r="H395" s="17">
        <v>5</v>
      </c>
      <c r="I395" s="17">
        <v>107.04</v>
      </c>
      <c r="J395" s="17">
        <f>I395+'2021年固定资产折旧表'!J395</f>
        <v>606.56</v>
      </c>
      <c r="K395" s="17">
        <f t="shared" si="14"/>
        <v>-43.45</v>
      </c>
      <c r="L395" s="72">
        <v>0.05</v>
      </c>
      <c r="M395" s="17">
        <f t="shared" si="13"/>
        <v>28.1555</v>
      </c>
      <c r="N395" s="17" t="s">
        <v>783</v>
      </c>
    </row>
    <row r="396" spans="1:14">
      <c r="A396" s="16" t="s">
        <v>788</v>
      </c>
      <c r="B396" s="35" t="s">
        <v>785</v>
      </c>
      <c r="C396" s="16" t="s">
        <v>10</v>
      </c>
      <c r="D396" s="16" t="s">
        <v>32</v>
      </c>
      <c r="E396" s="17">
        <v>563.1</v>
      </c>
      <c r="F396" s="69" t="s">
        <v>90</v>
      </c>
      <c r="G396" s="35" t="s">
        <v>786</v>
      </c>
      <c r="H396" s="17">
        <v>5</v>
      </c>
      <c r="I396" s="17">
        <v>107.04</v>
      </c>
      <c r="J396" s="17">
        <f>I396+'2021年固定资产折旧表'!J396</f>
        <v>606.56</v>
      </c>
      <c r="K396" s="17">
        <f t="shared" si="14"/>
        <v>-43.46</v>
      </c>
      <c r="L396" s="72">
        <v>0.05</v>
      </c>
      <c r="M396" s="17">
        <f t="shared" si="13"/>
        <v>28.155</v>
      </c>
      <c r="N396" s="17" t="s">
        <v>783</v>
      </c>
    </row>
    <row r="397" spans="1:14">
      <c r="A397" s="16" t="s">
        <v>789</v>
      </c>
      <c r="B397" s="35" t="s">
        <v>785</v>
      </c>
      <c r="C397" s="16" t="s">
        <v>10</v>
      </c>
      <c r="D397" s="16" t="s">
        <v>32</v>
      </c>
      <c r="E397" s="17">
        <v>563.11</v>
      </c>
      <c r="F397" s="69" t="s">
        <v>90</v>
      </c>
      <c r="G397" s="35" t="s">
        <v>786</v>
      </c>
      <c r="H397" s="17">
        <v>5</v>
      </c>
      <c r="I397" s="17">
        <v>107.04</v>
      </c>
      <c r="J397" s="17">
        <f>I397+'2021年固定资产折旧表'!J397</f>
        <v>606.56</v>
      </c>
      <c r="K397" s="17">
        <f t="shared" si="14"/>
        <v>-43.45</v>
      </c>
      <c r="L397" s="72">
        <v>0.05</v>
      </c>
      <c r="M397" s="17">
        <f t="shared" si="13"/>
        <v>28.1555</v>
      </c>
      <c r="N397" s="17" t="s">
        <v>783</v>
      </c>
    </row>
    <row r="398" spans="1:14">
      <c r="A398" s="16" t="s">
        <v>790</v>
      </c>
      <c r="B398" s="35" t="s">
        <v>791</v>
      </c>
      <c r="C398" s="16" t="s">
        <v>10</v>
      </c>
      <c r="D398" s="16" t="s">
        <v>21</v>
      </c>
      <c r="E398" s="17">
        <v>12500</v>
      </c>
      <c r="F398" s="69" t="s">
        <v>90</v>
      </c>
      <c r="G398" s="35" t="s">
        <v>792</v>
      </c>
      <c r="H398" s="17">
        <v>5</v>
      </c>
      <c r="I398" s="17">
        <v>0</v>
      </c>
      <c r="J398" s="17">
        <f>I398+'2021年固定资产折旧表'!J398</f>
        <v>11875</v>
      </c>
      <c r="K398" s="17">
        <f t="shared" si="14"/>
        <v>625</v>
      </c>
      <c r="L398" s="72">
        <v>0.05</v>
      </c>
      <c r="M398" s="17">
        <f t="shared" si="13"/>
        <v>625</v>
      </c>
      <c r="N398" s="17" t="s">
        <v>783</v>
      </c>
    </row>
    <row r="399" spans="1:14">
      <c r="A399" s="16" t="s">
        <v>793</v>
      </c>
      <c r="B399" s="35" t="s">
        <v>794</v>
      </c>
      <c r="C399" s="16" t="s">
        <v>10</v>
      </c>
      <c r="D399" s="16" t="s">
        <v>32</v>
      </c>
      <c r="E399" s="17">
        <v>1599</v>
      </c>
      <c r="F399" s="69" t="s">
        <v>90</v>
      </c>
      <c r="G399" s="35" t="s">
        <v>795</v>
      </c>
      <c r="H399" s="17">
        <v>5</v>
      </c>
      <c r="I399" s="17">
        <v>0</v>
      </c>
      <c r="J399" s="17">
        <f>I399+'2021年固定资产折旧表'!J399</f>
        <v>1519.05</v>
      </c>
      <c r="K399" s="17">
        <f t="shared" si="14"/>
        <v>79.95</v>
      </c>
      <c r="L399" s="72">
        <v>0.05</v>
      </c>
      <c r="M399" s="17">
        <f t="shared" si="13"/>
        <v>79.95</v>
      </c>
      <c r="N399" s="17" t="s">
        <v>783</v>
      </c>
    </row>
    <row r="400" spans="1:14">
      <c r="A400" s="16" t="s">
        <v>796</v>
      </c>
      <c r="B400" s="35" t="s">
        <v>797</v>
      </c>
      <c r="C400" s="16" t="s">
        <v>10</v>
      </c>
      <c r="D400" s="16" t="s">
        <v>21</v>
      </c>
      <c r="E400" s="17">
        <v>3990</v>
      </c>
      <c r="F400" s="69" t="s">
        <v>90</v>
      </c>
      <c r="G400" s="35" t="s">
        <v>795</v>
      </c>
      <c r="H400" s="17">
        <v>5</v>
      </c>
      <c r="I400" s="17">
        <v>0</v>
      </c>
      <c r="J400" s="17">
        <f>I400+'2021年固定资产折旧表'!J400</f>
        <v>3790.5</v>
      </c>
      <c r="K400" s="17">
        <f t="shared" si="14"/>
        <v>199.5</v>
      </c>
      <c r="L400" s="72">
        <v>0.05</v>
      </c>
      <c r="M400" s="17">
        <f t="shared" si="13"/>
        <v>199.5</v>
      </c>
      <c r="N400" s="17" t="s">
        <v>783</v>
      </c>
    </row>
    <row r="401" spans="1:14">
      <c r="A401" s="16" t="s">
        <v>798</v>
      </c>
      <c r="B401" s="35" t="s">
        <v>799</v>
      </c>
      <c r="C401" s="16" t="s">
        <v>10</v>
      </c>
      <c r="D401" s="16" t="s">
        <v>21</v>
      </c>
      <c r="E401" s="17">
        <v>1600</v>
      </c>
      <c r="F401" s="69" t="s">
        <v>90</v>
      </c>
      <c r="G401" s="35" t="s">
        <v>795</v>
      </c>
      <c r="H401" s="17">
        <v>5</v>
      </c>
      <c r="I401" s="17">
        <v>0</v>
      </c>
      <c r="J401" s="17">
        <f>I401+'2021年固定资产折旧表'!J401</f>
        <v>1520</v>
      </c>
      <c r="K401" s="17">
        <f t="shared" si="14"/>
        <v>80</v>
      </c>
      <c r="L401" s="72">
        <v>0.05</v>
      </c>
      <c r="M401" s="17">
        <f t="shared" si="13"/>
        <v>80</v>
      </c>
      <c r="N401" s="17" t="s">
        <v>783</v>
      </c>
    </row>
    <row r="402" spans="1:14">
      <c r="A402" s="16" t="s">
        <v>800</v>
      </c>
      <c r="B402" s="35" t="s">
        <v>801</v>
      </c>
      <c r="C402" s="16" t="s">
        <v>10</v>
      </c>
      <c r="D402" s="16" t="s">
        <v>21</v>
      </c>
      <c r="E402" s="17">
        <v>1160</v>
      </c>
      <c r="F402" s="69" t="s">
        <v>90</v>
      </c>
      <c r="G402" s="35" t="s">
        <v>802</v>
      </c>
      <c r="H402" s="17">
        <v>5</v>
      </c>
      <c r="I402" s="17">
        <v>0</v>
      </c>
      <c r="J402" s="17">
        <f>I402+'2021年固定资产折旧表'!J402</f>
        <v>1102</v>
      </c>
      <c r="K402" s="17">
        <f t="shared" si="14"/>
        <v>58</v>
      </c>
      <c r="L402" s="72">
        <v>0.05</v>
      </c>
      <c r="M402" s="17">
        <f t="shared" si="13"/>
        <v>58</v>
      </c>
      <c r="N402" s="17" t="s">
        <v>783</v>
      </c>
    </row>
    <row r="403" spans="1:14">
      <c r="A403" s="16" t="s">
        <v>803</v>
      </c>
      <c r="B403" s="35" t="s">
        <v>804</v>
      </c>
      <c r="C403" s="16" t="s">
        <v>10</v>
      </c>
      <c r="D403" s="16" t="s">
        <v>21</v>
      </c>
      <c r="E403" s="17">
        <v>3900</v>
      </c>
      <c r="F403" s="69" t="s">
        <v>90</v>
      </c>
      <c r="G403" s="35" t="s">
        <v>805</v>
      </c>
      <c r="H403" s="17">
        <v>5</v>
      </c>
      <c r="I403" s="17">
        <v>0</v>
      </c>
      <c r="J403" s="17">
        <f>I403+'2021年固定资产折旧表'!J403</f>
        <v>3705</v>
      </c>
      <c r="K403" s="17">
        <f t="shared" si="14"/>
        <v>195</v>
      </c>
      <c r="L403" s="72">
        <v>0.05</v>
      </c>
      <c r="M403" s="17">
        <f t="shared" si="13"/>
        <v>195</v>
      </c>
      <c r="N403" s="17" t="s">
        <v>783</v>
      </c>
    </row>
    <row r="404" spans="1:14">
      <c r="A404" s="16" t="s">
        <v>806</v>
      </c>
      <c r="B404" s="35" t="s">
        <v>807</v>
      </c>
      <c r="C404" s="16" t="s">
        <v>10</v>
      </c>
      <c r="D404" s="16" t="s">
        <v>32</v>
      </c>
      <c r="E404" s="17">
        <v>1480</v>
      </c>
      <c r="F404" s="69" t="s">
        <v>90</v>
      </c>
      <c r="G404" s="35" t="s">
        <v>805</v>
      </c>
      <c r="H404" s="17">
        <v>5</v>
      </c>
      <c r="I404" s="17">
        <v>0</v>
      </c>
      <c r="J404" s="17">
        <f>I404+'2021年固定资产折旧表'!J404</f>
        <v>1406</v>
      </c>
      <c r="K404" s="17">
        <f t="shared" si="14"/>
        <v>73.9999999999998</v>
      </c>
      <c r="L404" s="72">
        <v>0.05</v>
      </c>
      <c r="M404" s="17">
        <f t="shared" si="13"/>
        <v>74</v>
      </c>
      <c r="N404" s="17" t="s">
        <v>783</v>
      </c>
    </row>
    <row r="405" spans="1:14">
      <c r="A405" s="16" t="s">
        <v>808</v>
      </c>
      <c r="B405" s="35" t="s">
        <v>809</v>
      </c>
      <c r="C405" s="16" t="s">
        <v>10</v>
      </c>
      <c r="D405" s="16" t="s">
        <v>21</v>
      </c>
      <c r="E405" s="17">
        <v>4029.13</v>
      </c>
      <c r="F405" s="69" t="s">
        <v>90</v>
      </c>
      <c r="G405" s="35" t="s">
        <v>810</v>
      </c>
      <c r="H405" s="17">
        <v>5</v>
      </c>
      <c r="I405" s="17">
        <v>765.48</v>
      </c>
      <c r="J405" s="17">
        <f>I405+'2021年固定资产折旧表'!J405</f>
        <v>4337.72</v>
      </c>
      <c r="K405" s="17">
        <f t="shared" si="14"/>
        <v>-308.59</v>
      </c>
      <c r="L405" s="72">
        <v>0.05</v>
      </c>
      <c r="M405" s="17">
        <f t="shared" si="13"/>
        <v>201.4565</v>
      </c>
      <c r="N405" s="17" t="s">
        <v>783</v>
      </c>
    </row>
    <row r="406" spans="1:14">
      <c r="A406" s="16" t="s">
        <v>811</v>
      </c>
      <c r="B406" s="35" t="s">
        <v>812</v>
      </c>
      <c r="C406" s="16" t="s">
        <v>10</v>
      </c>
      <c r="D406" s="16" t="s">
        <v>21</v>
      </c>
      <c r="E406" s="17">
        <v>3262.14</v>
      </c>
      <c r="F406" s="69" t="s">
        <v>90</v>
      </c>
      <c r="G406" s="35" t="s">
        <v>810</v>
      </c>
      <c r="H406" s="17">
        <v>5</v>
      </c>
      <c r="I406" s="17">
        <v>619.8</v>
      </c>
      <c r="J406" s="17">
        <f>I406+'2021年固定资产折旧表'!J406</f>
        <v>3512.2</v>
      </c>
      <c r="K406" s="17">
        <f t="shared" si="14"/>
        <v>-250.06</v>
      </c>
      <c r="L406" s="72">
        <v>0.05</v>
      </c>
      <c r="M406" s="17">
        <f t="shared" si="13"/>
        <v>163.107</v>
      </c>
      <c r="N406" s="17" t="s">
        <v>783</v>
      </c>
    </row>
    <row r="407" spans="1:14">
      <c r="A407" s="16" t="s">
        <v>813</v>
      </c>
      <c r="B407" s="35" t="s">
        <v>814</v>
      </c>
      <c r="C407" s="16" t="s">
        <v>2</v>
      </c>
      <c r="D407" s="16" t="s">
        <v>24</v>
      </c>
      <c r="E407" s="17">
        <v>84680</v>
      </c>
      <c r="F407" s="69" t="s">
        <v>90</v>
      </c>
      <c r="G407" s="35" t="s">
        <v>815</v>
      </c>
      <c r="H407" s="17">
        <v>10</v>
      </c>
      <c r="I407" s="17">
        <v>8044.56</v>
      </c>
      <c r="J407" s="17">
        <f>I407+'2021年固定资产折旧表'!J407</f>
        <v>65697.24</v>
      </c>
      <c r="K407" s="17">
        <f t="shared" si="14"/>
        <v>18982.76</v>
      </c>
      <c r="L407" s="72">
        <v>0.05</v>
      </c>
      <c r="M407" s="17">
        <f t="shared" si="13"/>
        <v>4234</v>
      </c>
      <c r="N407" s="17" t="s">
        <v>783</v>
      </c>
    </row>
    <row r="408" spans="1:14">
      <c r="A408" s="16" t="s">
        <v>816</v>
      </c>
      <c r="B408" s="35" t="s">
        <v>814</v>
      </c>
      <c r="C408" s="16" t="s">
        <v>2</v>
      </c>
      <c r="D408" s="16" t="s">
        <v>24</v>
      </c>
      <c r="E408" s="17">
        <v>84680</v>
      </c>
      <c r="F408" s="69" t="s">
        <v>90</v>
      </c>
      <c r="G408" s="35" t="s">
        <v>815</v>
      </c>
      <c r="H408" s="17">
        <v>10</v>
      </c>
      <c r="I408" s="17">
        <v>8044.56</v>
      </c>
      <c r="J408" s="17">
        <f>I408+'2021年固定资产折旧表'!J408</f>
        <v>65697.24</v>
      </c>
      <c r="K408" s="17">
        <f t="shared" si="14"/>
        <v>18982.76</v>
      </c>
      <c r="L408" s="72">
        <v>0.05</v>
      </c>
      <c r="M408" s="17">
        <f t="shared" si="13"/>
        <v>4234</v>
      </c>
      <c r="N408" s="17" t="s">
        <v>783</v>
      </c>
    </row>
    <row r="409" spans="1:14">
      <c r="A409" s="16" t="s">
        <v>817</v>
      </c>
      <c r="B409" s="35" t="s">
        <v>818</v>
      </c>
      <c r="C409" s="16" t="s">
        <v>4</v>
      </c>
      <c r="D409" s="16" t="s">
        <v>48</v>
      </c>
      <c r="E409" s="17">
        <v>4750</v>
      </c>
      <c r="F409" s="69" t="s">
        <v>90</v>
      </c>
      <c r="G409" s="35" t="s">
        <v>819</v>
      </c>
      <c r="H409" s="17">
        <v>5</v>
      </c>
      <c r="I409" s="17">
        <v>0</v>
      </c>
      <c r="J409" s="17">
        <f>I409+'2021年固定资产折旧表'!J409</f>
        <v>4512.5</v>
      </c>
      <c r="K409" s="17">
        <f t="shared" si="14"/>
        <v>237.5</v>
      </c>
      <c r="L409" s="72">
        <v>0.05</v>
      </c>
      <c r="M409" s="17">
        <f t="shared" si="13"/>
        <v>237.5</v>
      </c>
      <c r="N409" s="17" t="s">
        <v>783</v>
      </c>
    </row>
    <row r="410" spans="1:14">
      <c r="A410" s="16" t="s">
        <v>820</v>
      </c>
      <c r="B410" s="35" t="s">
        <v>821</v>
      </c>
      <c r="C410" s="16" t="s">
        <v>4</v>
      </c>
      <c r="D410" s="16" t="s">
        <v>48</v>
      </c>
      <c r="E410" s="17">
        <v>4900</v>
      </c>
      <c r="F410" s="69" t="s">
        <v>90</v>
      </c>
      <c r="G410" s="35" t="s">
        <v>822</v>
      </c>
      <c r="H410" s="17">
        <v>5</v>
      </c>
      <c r="I410" s="17">
        <v>0</v>
      </c>
      <c r="J410" s="17">
        <f>I410+'2021年固定资产折旧表'!J410</f>
        <v>4655</v>
      </c>
      <c r="K410" s="17">
        <f t="shared" si="14"/>
        <v>245</v>
      </c>
      <c r="L410" s="72">
        <v>0.05</v>
      </c>
      <c r="M410" s="17">
        <f t="shared" si="13"/>
        <v>245</v>
      </c>
      <c r="N410" s="17" t="s">
        <v>783</v>
      </c>
    </row>
    <row r="411" spans="1:14">
      <c r="A411" s="16" t="s">
        <v>823</v>
      </c>
      <c r="B411" s="35" t="s">
        <v>824</v>
      </c>
      <c r="C411" s="16" t="s">
        <v>10</v>
      </c>
      <c r="D411" s="16" t="s">
        <v>32</v>
      </c>
      <c r="E411" s="17">
        <v>2213.59</v>
      </c>
      <c r="F411" s="69" t="s">
        <v>90</v>
      </c>
      <c r="G411" s="35" t="s">
        <v>825</v>
      </c>
      <c r="H411" s="17">
        <v>5</v>
      </c>
      <c r="I411" s="17">
        <v>0</v>
      </c>
      <c r="J411" s="17">
        <f>I411+'2021年固定资产折旧表'!J411</f>
        <v>2102.91</v>
      </c>
      <c r="K411" s="17">
        <f t="shared" si="14"/>
        <v>110.68</v>
      </c>
      <c r="L411" s="72">
        <v>0.05</v>
      </c>
      <c r="M411" s="17">
        <f t="shared" si="13"/>
        <v>110.6795</v>
      </c>
      <c r="N411" s="17" t="s">
        <v>783</v>
      </c>
    </row>
    <row r="412" spans="1:14">
      <c r="A412" s="16" t="s">
        <v>826</v>
      </c>
      <c r="B412" s="35" t="s">
        <v>827</v>
      </c>
      <c r="C412" s="16" t="s">
        <v>10</v>
      </c>
      <c r="D412" s="16" t="s">
        <v>32</v>
      </c>
      <c r="E412" s="17">
        <v>660.19</v>
      </c>
      <c r="F412" s="69" t="s">
        <v>90</v>
      </c>
      <c r="G412" s="35" t="s">
        <v>825</v>
      </c>
      <c r="H412" s="17">
        <v>5</v>
      </c>
      <c r="I412" s="17">
        <v>0</v>
      </c>
      <c r="J412" s="17">
        <f>I412+'2021年固定资产折旧表'!J412</f>
        <v>627.18</v>
      </c>
      <c r="K412" s="17">
        <f t="shared" si="14"/>
        <v>33.01</v>
      </c>
      <c r="L412" s="72">
        <v>0.05</v>
      </c>
      <c r="M412" s="17">
        <f t="shared" si="13"/>
        <v>33.0095</v>
      </c>
      <c r="N412" s="17" t="s">
        <v>783</v>
      </c>
    </row>
    <row r="413" spans="1:14">
      <c r="A413" s="16" t="s">
        <v>828</v>
      </c>
      <c r="B413" s="35" t="s">
        <v>827</v>
      </c>
      <c r="C413" s="16" t="s">
        <v>10</v>
      </c>
      <c r="D413" s="16" t="s">
        <v>32</v>
      </c>
      <c r="E413" s="17">
        <v>660.19</v>
      </c>
      <c r="F413" s="69" t="s">
        <v>90</v>
      </c>
      <c r="G413" s="35" t="s">
        <v>825</v>
      </c>
      <c r="H413" s="17">
        <v>5</v>
      </c>
      <c r="I413" s="17">
        <v>0</v>
      </c>
      <c r="J413" s="17">
        <f>I413+'2021年固定资产折旧表'!J413</f>
        <v>627.18</v>
      </c>
      <c r="K413" s="17">
        <f t="shared" si="14"/>
        <v>33.01</v>
      </c>
      <c r="L413" s="72">
        <v>0.05</v>
      </c>
      <c r="M413" s="17">
        <f t="shared" si="13"/>
        <v>33.0095</v>
      </c>
      <c r="N413" s="17" t="s">
        <v>783</v>
      </c>
    </row>
    <row r="414" spans="1:14">
      <c r="A414" s="16" t="s">
        <v>829</v>
      </c>
      <c r="B414" s="35" t="s">
        <v>827</v>
      </c>
      <c r="C414" s="16" t="s">
        <v>10</v>
      </c>
      <c r="D414" s="16" t="s">
        <v>32</v>
      </c>
      <c r="E414" s="17">
        <v>660.2</v>
      </c>
      <c r="F414" s="69" t="s">
        <v>90</v>
      </c>
      <c r="G414" s="35" t="s">
        <v>825</v>
      </c>
      <c r="H414" s="17">
        <v>5</v>
      </c>
      <c r="I414" s="17">
        <v>0</v>
      </c>
      <c r="J414" s="17">
        <f>I414+'2021年固定资产折旧表'!J414</f>
        <v>627.19</v>
      </c>
      <c r="K414" s="17">
        <f t="shared" si="14"/>
        <v>33.01</v>
      </c>
      <c r="L414" s="72">
        <v>0.05</v>
      </c>
      <c r="M414" s="17">
        <f t="shared" si="13"/>
        <v>33.01</v>
      </c>
      <c r="N414" s="17" t="s">
        <v>783</v>
      </c>
    </row>
    <row r="415" spans="1:14">
      <c r="A415" s="16" t="s">
        <v>830</v>
      </c>
      <c r="B415" s="35" t="s">
        <v>831</v>
      </c>
      <c r="C415" s="16" t="s">
        <v>10</v>
      </c>
      <c r="D415" s="16" t="s">
        <v>21</v>
      </c>
      <c r="E415" s="17">
        <v>1153.85</v>
      </c>
      <c r="F415" s="69" t="s">
        <v>90</v>
      </c>
      <c r="G415" s="35" t="s">
        <v>832</v>
      </c>
      <c r="H415" s="17">
        <v>5</v>
      </c>
      <c r="I415" s="17">
        <v>219.24</v>
      </c>
      <c r="J415" s="17">
        <f>I415+'2021年固定资产折旧表'!J415</f>
        <v>1205.82</v>
      </c>
      <c r="K415" s="17">
        <f t="shared" si="14"/>
        <v>-51.9700000000003</v>
      </c>
      <c r="L415" s="72">
        <v>0.05</v>
      </c>
      <c r="M415" s="17">
        <f t="shared" si="13"/>
        <v>57.6925</v>
      </c>
      <c r="N415" s="17" t="s">
        <v>783</v>
      </c>
    </row>
    <row r="416" spans="1:14">
      <c r="A416" s="16" t="s">
        <v>833</v>
      </c>
      <c r="B416" s="35" t="s">
        <v>834</v>
      </c>
      <c r="C416" s="16" t="s">
        <v>10</v>
      </c>
      <c r="D416" s="16" t="s">
        <v>21</v>
      </c>
      <c r="E416" s="17">
        <v>3299.15</v>
      </c>
      <c r="F416" s="69" t="s">
        <v>90</v>
      </c>
      <c r="G416" s="35" t="s">
        <v>835</v>
      </c>
      <c r="H416" s="17">
        <v>5</v>
      </c>
      <c r="I416" s="17">
        <v>626.88</v>
      </c>
      <c r="J416" s="17">
        <f>I416+'2021年固定资产折旧表'!J416</f>
        <v>3343.36</v>
      </c>
      <c r="K416" s="17">
        <f t="shared" si="14"/>
        <v>-44.21</v>
      </c>
      <c r="L416" s="72">
        <v>0.05</v>
      </c>
      <c r="M416" s="17">
        <f t="shared" si="13"/>
        <v>164.9575</v>
      </c>
      <c r="N416" s="17" t="s">
        <v>783</v>
      </c>
    </row>
    <row r="417" spans="1:14">
      <c r="A417" s="16" t="s">
        <v>836</v>
      </c>
      <c r="B417" s="35" t="s">
        <v>837</v>
      </c>
      <c r="C417" s="16" t="s">
        <v>10</v>
      </c>
      <c r="D417" s="16" t="s">
        <v>32</v>
      </c>
      <c r="E417" s="17">
        <v>2360</v>
      </c>
      <c r="F417" s="69" t="s">
        <v>90</v>
      </c>
      <c r="G417" s="35" t="s">
        <v>835</v>
      </c>
      <c r="H417" s="17">
        <v>5</v>
      </c>
      <c r="I417" s="17">
        <v>448.44</v>
      </c>
      <c r="J417" s="17">
        <f>I417+'2021年固定资产折旧表'!J417</f>
        <v>2242.2</v>
      </c>
      <c r="K417" s="17">
        <f t="shared" si="14"/>
        <v>117.8</v>
      </c>
      <c r="L417" s="72">
        <v>0.05</v>
      </c>
      <c r="M417" s="17">
        <f t="shared" si="13"/>
        <v>118</v>
      </c>
      <c r="N417" s="17" t="s">
        <v>783</v>
      </c>
    </row>
    <row r="418" spans="1:14">
      <c r="A418" s="16" t="s">
        <v>838</v>
      </c>
      <c r="B418" s="35" t="s">
        <v>839</v>
      </c>
      <c r="C418" s="16" t="s">
        <v>10</v>
      </c>
      <c r="D418" s="16" t="s">
        <v>21</v>
      </c>
      <c r="E418" s="17">
        <v>1380</v>
      </c>
      <c r="F418" s="69" t="s">
        <v>90</v>
      </c>
      <c r="G418" s="35" t="s">
        <v>835</v>
      </c>
      <c r="H418" s="17">
        <v>5</v>
      </c>
      <c r="I418" s="17">
        <v>262.2</v>
      </c>
      <c r="J418" s="17">
        <f>I418+'2021年固定资产折旧表'!J418</f>
        <v>1311</v>
      </c>
      <c r="K418" s="17">
        <f t="shared" si="14"/>
        <v>69</v>
      </c>
      <c r="L418" s="72">
        <v>0.05</v>
      </c>
      <c r="M418" s="17">
        <f t="shared" si="13"/>
        <v>69</v>
      </c>
      <c r="N418" s="17" t="s">
        <v>783</v>
      </c>
    </row>
    <row r="419" spans="1:14">
      <c r="A419" s="16" t="s">
        <v>840</v>
      </c>
      <c r="B419" s="35" t="s">
        <v>841</v>
      </c>
      <c r="C419" s="16" t="s">
        <v>10</v>
      </c>
      <c r="D419" s="16" t="s">
        <v>32</v>
      </c>
      <c r="E419" s="17">
        <v>569</v>
      </c>
      <c r="F419" s="69" t="s">
        <v>90</v>
      </c>
      <c r="G419" s="35" t="s">
        <v>835</v>
      </c>
      <c r="H419" s="17">
        <v>5</v>
      </c>
      <c r="I419" s="17">
        <v>108.12</v>
      </c>
      <c r="J419" s="17">
        <f>I419+'2021年固定资产折旧表'!J419</f>
        <v>540.6</v>
      </c>
      <c r="K419" s="17">
        <f t="shared" si="14"/>
        <v>28.4</v>
      </c>
      <c r="L419" s="72">
        <v>0.05</v>
      </c>
      <c r="M419" s="17">
        <f t="shared" si="13"/>
        <v>28.45</v>
      </c>
      <c r="N419" s="17" t="s">
        <v>783</v>
      </c>
    </row>
    <row r="420" spans="1:14">
      <c r="A420" s="16" t="s">
        <v>842</v>
      </c>
      <c r="B420" s="35" t="s">
        <v>843</v>
      </c>
      <c r="C420" s="16" t="s">
        <v>9</v>
      </c>
      <c r="D420" s="16" t="s">
        <v>31</v>
      </c>
      <c r="E420" s="17">
        <v>79022</v>
      </c>
      <c r="F420" s="69" t="s">
        <v>90</v>
      </c>
      <c r="G420" s="35" t="s">
        <v>844</v>
      </c>
      <c r="H420" s="17">
        <v>6</v>
      </c>
      <c r="I420" s="17">
        <v>0</v>
      </c>
      <c r="J420" s="17">
        <f>I420+'2021年固定资产折旧表'!J420</f>
        <v>75070.9</v>
      </c>
      <c r="K420" s="17">
        <f t="shared" si="14"/>
        <v>3951.09999999999</v>
      </c>
      <c r="L420" s="72">
        <v>0.05</v>
      </c>
      <c r="M420" s="17">
        <f t="shared" si="13"/>
        <v>3951.1</v>
      </c>
      <c r="N420" s="17" t="s">
        <v>783</v>
      </c>
    </row>
    <row r="421" spans="1:14">
      <c r="A421" s="16" t="s">
        <v>849</v>
      </c>
      <c r="B421" s="35" t="s">
        <v>850</v>
      </c>
      <c r="C421" s="16" t="s">
        <v>10</v>
      </c>
      <c r="D421" s="16" t="s">
        <v>21</v>
      </c>
      <c r="E421" s="17">
        <v>2106.9</v>
      </c>
      <c r="F421" s="69" t="s">
        <v>90</v>
      </c>
      <c r="G421" s="35" t="s">
        <v>851</v>
      </c>
      <c r="H421" s="17">
        <v>5</v>
      </c>
      <c r="I421" s="17">
        <v>400.32</v>
      </c>
      <c r="J421" s="17">
        <f>I421+'2021年固定资产折旧表'!J421</f>
        <v>1801.44</v>
      </c>
      <c r="K421" s="17">
        <f t="shared" si="14"/>
        <v>305.46</v>
      </c>
      <c r="L421" s="72">
        <v>0.05</v>
      </c>
      <c r="M421" s="17">
        <f t="shared" si="13"/>
        <v>105.345</v>
      </c>
      <c r="N421" s="17" t="s">
        <v>783</v>
      </c>
    </row>
    <row r="422" spans="1:14">
      <c r="A422" s="16" t="s">
        <v>852</v>
      </c>
      <c r="B422" s="35" t="s">
        <v>853</v>
      </c>
      <c r="C422" s="16" t="s">
        <v>10</v>
      </c>
      <c r="D422" s="16" t="s">
        <v>21</v>
      </c>
      <c r="E422" s="17">
        <v>516.38</v>
      </c>
      <c r="F422" s="69" t="s">
        <v>90</v>
      </c>
      <c r="G422" s="35" t="s">
        <v>851</v>
      </c>
      <c r="H422" s="17">
        <v>5</v>
      </c>
      <c r="I422" s="17">
        <v>98.16</v>
      </c>
      <c r="J422" s="17">
        <f>I422+'2021年固定资产折旧表'!J422</f>
        <v>441.72</v>
      </c>
      <c r="K422" s="17">
        <f t="shared" si="14"/>
        <v>74.66</v>
      </c>
      <c r="L422" s="72">
        <v>0.05</v>
      </c>
      <c r="M422" s="17">
        <f t="shared" si="13"/>
        <v>25.819</v>
      </c>
      <c r="N422" s="17" t="s">
        <v>783</v>
      </c>
    </row>
    <row r="423" spans="1:14">
      <c r="A423" s="16" t="s">
        <v>854</v>
      </c>
      <c r="B423" s="35" t="s">
        <v>855</v>
      </c>
      <c r="C423" s="16" t="s">
        <v>9</v>
      </c>
      <c r="D423" s="16" t="s">
        <v>20</v>
      </c>
      <c r="E423" s="17">
        <v>115137.93</v>
      </c>
      <c r="F423" s="69" t="s">
        <v>90</v>
      </c>
      <c r="G423" s="35" t="s">
        <v>856</v>
      </c>
      <c r="H423" s="17">
        <v>6</v>
      </c>
      <c r="I423" s="17">
        <v>18230.16</v>
      </c>
      <c r="J423" s="17">
        <f>I423+'2021年固定资产折旧表'!J423</f>
        <v>77478.18</v>
      </c>
      <c r="K423" s="17">
        <f t="shared" si="14"/>
        <v>37659.75</v>
      </c>
      <c r="L423" s="72">
        <v>0.05</v>
      </c>
      <c r="M423" s="17">
        <f t="shared" si="13"/>
        <v>5756.8965</v>
      </c>
      <c r="N423" s="17" t="s">
        <v>783</v>
      </c>
    </row>
    <row r="424" spans="1:14">
      <c r="A424" s="16" t="s">
        <v>857</v>
      </c>
      <c r="B424" s="35" t="s">
        <v>858</v>
      </c>
      <c r="C424" s="16" t="s">
        <v>10</v>
      </c>
      <c r="D424" s="16" t="s">
        <v>21</v>
      </c>
      <c r="E424" s="17">
        <v>2980</v>
      </c>
      <c r="F424" s="69" t="s">
        <v>90</v>
      </c>
      <c r="G424" s="35" t="s">
        <v>859</v>
      </c>
      <c r="H424" s="17">
        <v>5</v>
      </c>
      <c r="I424" s="17">
        <v>566.16</v>
      </c>
      <c r="J424" s="17">
        <f>I424+'2021年固定资产折旧表'!J424</f>
        <v>2311.82</v>
      </c>
      <c r="K424" s="17">
        <f t="shared" si="14"/>
        <v>668.18</v>
      </c>
      <c r="L424" s="72">
        <v>0.05</v>
      </c>
      <c r="M424" s="17">
        <f t="shared" si="13"/>
        <v>149</v>
      </c>
      <c r="N424" s="17" t="s">
        <v>783</v>
      </c>
    </row>
    <row r="425" spans="1:14">
      <c r="A425" s="16" t="s">
        <v>860</v>
      </c>
      <c r="B425" s="35" t="s">
        <v>785</v>
      </c>
      <c r="C425" s="16" t="s">
        <v>10</v>
      </c>
      <c r="D425" s="16" t="s">
        <v>32</v>
      </c>
      <c r="E425" s="17">
        <v>3480</v>
      </c>
      <c r="F425" s="69" t="s">
        <v>90</v>
      </c>
      <c r="G425" s="35" t="s">
        <v>861</v>
      </c>
      <c r="H425" s="17">
        <v>5</v>
      </c>
      <c r="I425" s="17">
        <v>661.2</v>
      </c>
      <c r="J425" s="17">
        <f>I425+'2021年固定资产折旧表'!J425</f>
        <v>2644.8</v>
      </c>
      <c r="K425" s="17">
        <f t="shared" si="14"/>
        <v>835.2</v>
      </c>
      <c r="L425" s="72">
        <v>0.05</v>
      </c>
      <c r="M425" s="17">
        <f t="shared" si="13"/>
        <v>174</v>
      </c>
      <c r="N425" s="17" t="s">
        <v>783</v>
      </c>
    </row>
    <row r="426" spans="1:14">
      <c r="A426" s="16" t="s">
        <v>862</v>
      </c>
      <c r="B426" s="35" t="s">
        <v>863</v>
      </c>
      <c r="C426" s="16" t="s">
        <v>10</v>
      </c>
      <c r="D426" s="16" t="s">
        <v>32</v>
      </c>
      <c r="E426" s="17">
        <v>1775</v>
      </c>
      <c r="F426" s="69" t="s">
        <v>90</v>
      </c>
      <c r="G426" s="35" t="s">
        <v>861</v>
      </c>
      <c r="H426" s="17">
        <v>5</v>
      </c>
      <c r="I426" s="17">
        <v>337.2</v>
      </c>
      <c r="J426" s="17">
        <f>I426+'2021年固定资产折旧表'!J426</f>
        <v>1348.8</v>
      </c>
      <c r="K426" s="17">
        <f t="shared" si="14"/>
        <v>426.2</v>
      </c>
      <c r="L426" s="72">
        <v>0.05</v>
      </c>
      <c r="M426" s="17">
        <f t="shared" si="13"/>
        <v>88.75</v>
      </c>
      <c r="N426" s="17" t="s">
        <v>783</v>
      </c>
    </row>
    <row r="427" spans="1:14">
      <c r="A427" s="16" t="s">
        <v>881</v>
      </c>
      <c r="B427" s="35" t="s">
        <v>882</v>
      </c>
      <c r="C427" s="16" t="s">
        <v>10</v>
      </c>
      <c r="D427" s="16" t="s">
        <v>32</v>
      </c>
      <c r="E427" s="17">
        <v>680</v>
      </c>
      <c r="F427" s="69" t="s">
        <v>883</v>
      </c>
      <c r="G427" s="35" t="s">
        <v>884</v>
      </c>
      <c r="H427" s="17">
        <v>5</v>
      </c>
      <c r="I427" s="17">
        <v>129.2</v>
      </c>
      <c r="J427" s="17">
        <f>I427+'2021年固定资产折旧表'!J427</f>
        <v>269.17</v>
      </c>
      <c r="K427" s="17">
        <f t="shared" si="14"/>
        <v>410.83</v>
      </c>
      <c r="L427" s="72">
        <v>0.05</v>
      </c>
      <c r="M427" s="17">
        <f t="shared" si="13"/>
        <v>34</v>
      </c>
      <c r="N427" s="17" t="s">
        <v>783</v>
      </c>
    </row>
    <row r="428" spans="1:14">
      <c r="A428" s="16" t="s">
        <v>885</v>
      </c>
      <c r="B428" s="35" t="s">
        <v>886</v>
      </c>
      <c r="C428" s="16" t="s">
        <v>10</v>
      </c>
      <c r="D428" s="16" t="s">
        <v>32</v>
      </c>
      <c r="E428" s="17">
        <v>2760</v>
      </c>
      <c r="F428" s="69" t="s">
        <v>883</v>
      </c>
      <c r="G428" s="35" t="s">
        <v>887</v>
      </c>
      <c r="H428" s="17">
        <v>5</v>
      </c>
      <c r="I428" s="17">
        <v>524.4</v>
      </c>
      <c r="J428" s="17">
        <f>I428+'2021年固定资产折旧表'!J428</f>
        <v>1048.8</v>
      </c>
      <c r="K428" s="17">
        <f t="shared" si="14"/>
        <v>1711.2</v>
      </c>
      <c r="L428" s="72">
        <v>0.05</v>
      </c>
      <c r="M428" s="17">
        <f t="shared" si="13"/>
        <v>138</v>
      </c>
      <c r="N428" s="17" t="s">
        <v>783</v>
      </c>
    </row>
    <row r="429" spans="1:14">
      <c r="A429" s="16" t="s">
        <v>888</v>
      </c>
      <c r="B429" s="35" t="s">
        <v>785</v>
      </c>
      <c r="C429" s="16" t="s">
        <v>10</v>
      </c>
      <c r="D429" s="16" t="s">
        <v>32</v>
      </c>
      <c r="E429" s="17">
        <v>2975</v>
      </c>
      <c r="F429" s="69" t="s">
        <v>883</v>
      </c>
      <c r="G429" s="35" t="s">
        <v>887</v>
      </c>
      <c r="H429" s="17">
        <v>5</v>
      </c>
      <c r="I429" s="17">
        <v>565.2</v>
      </c>
      <c r="J429" s="17">
        <f>I429+'2021年固定资产折旧表'!J429</f>
        <v>1130.4</v>
      </c>
      <c r="K429" s="17">
        <f t="shared" si="14"/>
        <v>1844.6</v>
      </c>
      <c r="L429" s="72">
        <v>0.05</v>
      </c>
      <c r="M429" s="17">
        <f t="shared" si="13"/>
        <v>148.75</v>
      </c>
      <c r="N429" s="17" t="s">
        <v>783</v>
      </c>
    </row>
    <row r="430" spans="1:14">
      <c r="A430" s="16" t="s">
        <v>889</v>
      </c>
      <c r="B430" s="35" t="s">
        <v>890</v>
      </c>
      <c r="C430" s="16" t="s">
        <v>10</v>
      </c>
      <c r="D430" s="16" t="s">
        <v>21</v>
      </c>
      <c r="E430" s="17">
        <v>3550</v>
      </c>
      <c r="F430" s="69" t="s">
        <v>883</v>
      </c>
      <c r="G430" s="35" t="s">
        <v>887</v>
      </c>
      <c r="H430" s="17">
        <v>5</v>
      </c>
      <c r="I430" s="17">
        <v>674.52</v>
      </c>
      <c r="J430" s="17">
        <f>I430+'2021年固定资产折旧表'!J430</f>
        <v>1349.04</v>
      </c>
      <c r="K430" s="17">
        <f t="shared" si="14"/>
        <v>2200.96</v>
      </c>
      <c r="L430" s="72">
        <v>0.05</v>
      </c>
      <c r="M430" s="17">
        <f t="shared" si="13"/>
        <v>177.5</v>
      </c>
      <c r="N430" s="17" t="s">
        <v>783</v>
      </c>
    </row>
    <row r="431" spans="1:14">
      <c r="A431" s="16" t="s">
        <v>891</v>
      </c>
      <c r="B431" s="35" t="s">
        <v>892</v>
      </c>
      <c r="C431" s="16" t="s">
        <v>10</v>
      </c>
      <c r="D431" s="16" t="s">
        <v>21</v>
      </c>
      <c r="E431" s="17">
        <v>5999.04</v>
      </c>
      <c r="F431" s="69" t="s">
        <v>883</v>
      </c>
      <c r="G431" s="35" t="s">
        <v>887</v>
      </c>
      <c r="H431" s="17">
        <v>5</v>
      </c>
      <c r="I431" s="17">
        <v>1139.76</v>
      </c>
      <c r="J431" s="17">
        <f>I431+'2021年固定资产折旧表'!J431</f>
        <v>2279.52</v>
      </c>
      <c r="K431" s="17">
        <f t="shared" si="14"/>
        <v>3719.52</v>
      </c>
      <c r="L431" s="72">
        <v>0.05</v>
      </c>
      <c r="M431" s="17">
        <f t="shared" si="13"/>
        <v>299.952</v>
      </c>
      <c r="N431" s="17" t="s">
        <v>783</v>
      </c>
    </row>
    <row r="432" spans="1:14">
      <c r="A432" s="16" t="s">
        <v>893</v>
      </c>
      <c r="B432" s="35" t="s">
        <v>894</v>
      </c>
      <c r="C432" s="16" t="s">
        <v>10</v>
      </c>
      <c r="D432" s="16" t="s">
        <v>32</v>
      </c>
      <c r="E432" s="17">
        <v>1798.99</v>
      </c>
      <c r="F432" s="69" t="s">
        <v>883</v>
      </c>
      <c r="G432" s="35" t="s">
        <v>887</v>
      </c>
      <c r="H432" s="17">
        <v>5</v>
      </c>
      <c r="I432" s="17">
        <v>341.76</v>
      </c>
      <c r="J432" s="17">
        <f>I432+'2021年固定资产折旧表'!J432</f>
        <v>683.52</v>
      </c>
      <c r="K432" s="17">
        <f t="shared" si="14"/>
        <v>1115.47</v>
      </c>
      <c r="L432" s="72">
        <v>0.05</v>
      </c>
      <c r="M432" s="17">
        <f t="shared" si="13"/>
        <v>89.9495</v>
      </c>
      <c r="N432" s="17" t="s">
        <v>783</v>
      </c>
    </row>
    <row r="433" spans="1:14">
      <c r="A433" s="16" t="s">
        <v>898</v>
      </c>
      <c r="B433" s="74" t="s">
        <v>899</v>
      </c>
      <c r="C433" s="16" t="s">
        <v>10</v>
      </c>
      <c r="D433" s="16" t="s">
        <v>21</v>
      </c>
      <c r="E433" s="17">
        <v>7973.4</v>
      </c>
      <c r="F433" s="69" t="s">
        <v>883</v>
      </c>
      <c r="G433" s="75">
        <v>44378</v>
      </c>
      <c r="H433" s="17">
        <v>5</v>
      </c>
      <c r="I433" s="17">
        <v>1514.95</v>
      </c>
      <c r="J433" s="17">
        <f>I433+'2021年固定资产折旧表'!J433</f>
        <v>2272.45</v>
      </c>
      <c r="K433" s="17">
        <f t="shared" si="14"/>
        <v>5700.95</v>
      </c>
      <c r="L433" s="72">
        <v>0.05</v>
      </c>
      <c r="M433" s="17">
        <f t="shared" si="13"/>
        <v>398.67</v>
      </c>
      <c r="N433" s="17" t="s">
        <v>783</v>
      </c>
    </row>
    <row r="434" spans="1:14">
      <c r="A434" s="16" t="s">
        <v>900</v>
      </c>
      <c r="B434" s="74" t="s">
        <v>901</v>
      </c>
      <c r="C434" s="16" t="s">
        <v>10</v>
      </c>
      <c r="D434" s="16" t="s">
        <v>21</v>
      </c>
      <c r="E434" s="17">
        <v>4364.03</v>
      </c>
      <c r="F434" s="69" t="s">
        <v>883</v>
      </c>
      <c r="G434" s="75">
        <v>44378</v>
      </c>
      <c r="H434" s="17">
        <v>5</v>
      </c>
      <c r="I434" s="17">
        <v>829.17</v>
      </c>
      <c r="J434" s="17">
        <f>I434+'2021年固定资产折旧表'!J434</f>
        <v>1243.77</v>
      </c>
      <c r="K434" s="17">
        <f t="shared" si="14"/>
        <v>3120.26</v>
      </c>
      <c r="L434" s="72">
        <v>0.05</v>
      </c>
      <c r="M434" s="17">
        <f t="shared" si="13"/>
        <v>218.2015</v>
      </c>
      <c r="N434" s="17" t="s">
        <v>783</v>
      </c>
    </row>
    <row r="435" spans="1:14">
      <c r="A435" s="16" t="s">
        <v>902</v>
      </c>
      <c r="B435" s="74" t="s">
        <v>903</v>
      </c>
      <c r="C435" s="16" t="s">
        <v>10</v>
      </c>
      <c r="D435" s="16" t="s">
        <v>32</v>
      </c>
      <c r="E435" s="17">
        <v>5010.3</v>
      </c>
      <c r="F435" s="69" t="s">
        <v>883</v>
      </c>
      <c r="G435" s="75">
        <v>44378</v>
      </c>
      <c r="H435" s="17">
        <v>5</v>
      </c>
      <c r="I435" s="17">
        <v>951.96</v>
      </c>
      <c r="J435" s="17">
        <f>I435+'2021年固定资产折旧表'!J435</f>
        <v>1427.94</v>
      </c>
      <c r="K435" s="17">
        <f t="shared" si="14"/>
        <v>3582.36</v>
      </c>
      <c r="L435" s="72">
        <v>0.05</v>
      </c>
      <c r="M435" s="17">
        <f t="shared" si="13"/>
        <v>250.515</v>
      </c>
      <c r="N435" s="17" t="s">
        <v>783</v>
      </c>
    </row>
    <row r="436" spans="1:14">
      <c r="A436" s="16" t="s">
        <v>904</v>
      </c>
      <c r="B436" s="74" t="s">
        <v>905</v>
      </c>
      <c r="C436" s="16" t="s">
        <v>10</v>
      </c>
      <c r="D436" s="16" t="s">
        <v>32</v>
      </c>
      <c r="E436" s="17">
        <v>1469.02</v>
      </c>
      <c r="F436" s="69" t="s">
        <v>883</v>
      </c>
      <c r="G436" s="75">
        <v>44562</v>
      </c>
      <c r="H436" s="17">
        <v>5</v>
      </c>
      <c r="I436" s="17">
        <f>(E436-M436)/5</f>
        <v>279.1138</v>
      </c>
      <c r="J436" s="17">
        <f>I436+'2021年固定资产折旧表'!J436</f>
        <v>279.1138</v>
      </c>
      <c r="K436" s="17">
        <f t="shared" si="14"/>
        <v>1189.9062</v>
      </c>
      <c r="L436" s="72">
        <v>0.05</v>
      </c>
      <c r="M436" s="17">
        <f t="shared" si="13"/>
        <v>73.451</v>
      </c>
      <c r="N436" s="17" t="s">
        <v>783</v>
      </c>
    </row>
    <row r="437" spans="1:14">
      <c r="A437" s="16" t="s">
        <v>906</v>
      </c>
      <c r="B437" s="74" t="s">
        <v>907</v>
      </c>
      <c r="C437" s="16" t="s">
        <v>10</v>
      </c>
      <c r="D437" s="16" t="s">
        <v>32</v>
      </c>
      <c r="E437" s="17">
        <v>1567.02</v>
      </c>
      <c r="F437" s="69" t="s">
        <v>883</v>
      </c>
      <c r="G437" s="75">
        <v>44562</v>
      </c>
      <c r="H437" s="17">
        <v>5</v>
      </c>
      <c r="I437" s="17">
        <f>(E437-M437)/5</f>
        <v>297.7338</v>
      </c>
      <c r="J437" s="17">
        <f>I437+'2021年固定资产折旧表'!J437</f>
        <v>297.7338</v>
      </c>
      <c r="K437" s="17">
        <f t="shared" si="14"/>
        <v>1269.2862</v>
      </c>
      <c r="L437" s="72">
        <v>0.05</v>
      </c>
      <c r="M437" s="17">
        <f t="shared" si="13"/>
        <v>78.351</v>
      </c>
      <c r="N437" s="17" t="s">
        <v>783</v>
      </c>
    </row>
    <row r="438" spans="1:14">
      <c r="A438" s="16" t="s">
        <v>909</v>
      </c>
      <c r="B438" s="74" t="s">
        <v>910</v>
      </c>
      <c r="C438" s="16" t="s">
        <v>3</v>
      </c>
      <c r="D438" s="16" t="s">
        <v>43</v>
      </c>
      <c r="E438" s="17">
        <v>13430</v>
      </c>
      <c r="F438" s="69" t="s">
        <v>883</v>
      </c>
      <c r="G438" s="75">
        <v>44743</v>
      </c>
      <c r="H438" s="17">
        <v>10</v>
      </c>
      <c r="I438" s="17">
        <v>637.92</v>
      </c>
      <c r="J438" s="17">
        <f>I438</f>
        <v>637.92</v>
      </c>
      <c r="K438" s="17">
        <f t="shared" si="14"/>
        <v>12792.08</v>
      </c>
      <c r="L438" s="72">
        <v>0.05</v>
      </c>
      <c r="M438" s="17">
        <f t="shared" si="13"/>
        <v>671.5</v>
      </c>
      <c r="N438" s="17" t="s">
        <v>783</v>
      </c>
    </row>
    <row r="439" spans="1:14">
      <c r="A439" s="16" t="s">
        <v>911</v>
      </c>
      <c r="B439" s="74" t="s">
        <v>910</v>
      </c>
      <c r="C439" s="16" t="s">
        <v>3</v>
      </c>
      <c r="D439" s="16" t="s">
        <v>25</v>
      </c>
      <c r="E439" s="17">
        <v>6000</v>
      </c>
      <c r="F439" s="69" t="s">
        <v>883</v>
      </c>
      <c r="G439" s="75">
        <v>44743</v>
      </c>
      <c r="H439" s="17">
        <v>10</v>
      </c>
      <c r="I439" s="17">
        <v>285</v>
      </c>
      <c r="J439" s="17">
        <f>I439+'2021年固定资产折旧表'!J439</f>
        <v>285</v>
      </c>
      <c r="K439" s="17">
        <f t="shared" si="14"/>
        <v>5715</v>
      </c>
      <c r="L439" s="72">
        <v>0.05</v>
      </c>
      <c r="M439" s="17">
        <f t="shared" si="13"/>
        <v>300</v>
      </c>
      <c r="N439" s="17" t="s">
        <v>783</v>
      </c>
    </row>
    <row r="440" spans="1:14">
      <c r="A440" s="16" t="s">
        <v>912</v>
      </c>
      <c r="B440" s="74" t="s">
        <v>913</v>
      </c>
      <c r="C440" s="16" t="s">
        <v>3</v>
      </c>
      <c r="D440" s="16" t="s">
        <v>25</v>
      </c>
      <c r="E440" s="17">
        <v>13500</v>
      </c>
      <c r="F440" s="69" t="s">
        <v>883</v>
      </c>
      <c r="G440" s="75">
        <v>44774</v>
      </c>
      <c r="H440" s="17">
        <v>10</v>
      </c>
      <c r="I440" s="17">
        <v>534.4</v>
      </c>
      <c r="J440" s="17">
        <f>I440+'2021年固定资产折旧表'!J440</f>
        <v>534.4</v>
      </c>
      <c r="K440" s="17">
        <f t="shared" si="14"/>
        <v>12965.6</v>
      </c>
      <c r="L440" s="72">
        <v>0.05</v>
      </c>
      <c r="M440" s="17">
        <f t="shared" si="13"/>
        <v>675</v>
      </c>
      <c r="N440" s="17" t="s">
        <v>783</v>
      </c>
    </row>
    <row r="441" spans="1:14">
      <c r="A441" s="16" t="s">
        <v>914</v>
      </c>
      <c r="B441" s="74" t="s">
        <v>804</v>
      </c>
      <c r="C441" s="16" t="s">
        <v>10</v>
      </c>
      <c r="D441" s="16" t="s">
        <v>21</v>
      </c>
      <c r="E441" s="17">
        <v>4461.03</v>
      </c>
      <c r="F441" s="69" t="s">
        <v>883</v>
      </c>
      <c r="G441" s="75">
        <v>44835</v>
      </c>
      <c r="H441" s="17">
        <v>5</v>
      </c>
      <c r="I441" s="17">
        <v>211.89</v>
      </c>
      <c r="J441" s="17">
        <f>I441+'2021年固定资产折旧表'!J441</f>
        <v>211.89</v>
      </c>
      <c r="K441" s="17">
        <f t="shared" si="14"/>
        <v>4249.14</v>
      </c>
      <c r="L441" s="72">
        <v>0.05</v>
      </c>
      <c r="M441" s="17">
        <f t="shared" si="13"/>
        <v>223.0515</v>
      </c>
      <c r="N441" s="17" t="s">
        <v>783</v>
      </c>
    </row>
    <row r="442" spans="1:14">
      <c r="A442" s="16" t="s">
        <v>915</v>
      </c>
      <c r="B442" s="74" t="s">
        <v>916</v>
      </c>
      <c r="C442" s="16" t="s">
        <v>2</v>
      </c>
      <c r="D442" s="16"/>
      <c r="E442" s="17">
        <v>9000</v>
      </c>
      <c r="F442" s="69" t="s">
        <v>883</v>
      </c>
      <c r="G442" s="75">
        <v>44866</v>
      </c>
      <c r="H442" s="17">
        <v>10</v>
      </c>
      <c r="I442" s="17">
        <v>142.5</v>
      </c>
      <c r="J442" s="17">
        <f>I442+'2021年固定资产折旧表'!J442</f>
        <v>142.5</v>
      </c>
      <c r="K442" s="17">
        <f t="shared" si="14"/>
        <v>8857.5</v>
      </c>
      <c r="L442" s="72">
        <v>0.05</v>
      </c>
      <c r="M442" s="17">
        <f t="shared" si="13"/>
        <v>450</v>
      </c>
      <c r="N442" s="17" t="s">
        <v>783</v>
      </c>
    </row>
    <row r="443" spans="1:14">
      <c r="A443" s="16" t="s">
        <v>917</v>
      </c>
      <c r="B443" s="74" t="s">
        <v>918</v>
      </c>
      <c r="C443" s="16" t="s">
        <v>2</v>
      </c>
      <c r="D443" s="16"/>
      <c r="E443" s="17">
        <v>9000</v>
      </c>
      <c r="F443" s="69" t="s">
        <v>883</v>
      </c>
      <c r="G443" s="75">
        <v>44866</v>
      </c>
      <c r="H443" s="17">
        <v>10</v>
      </c>
      <c r="I443" s="17">
        <v>142.5</v>
      </c>
      <c r="J443" s="17">
        <f>I443+'2021年固定资产折旧表'!J443</f>
        <v>142.5</v>
      </c>
      <c r="K443" s="17">
        <f t="shared" si="14"/>
        <v>8857.5</v>
      </c>
      <c r="L443" s="72">
        <v>0.05</v>
      </c>
      <c r="M443" s="17">
        <f t="shared" si="13"/>
        <v>450</v>
      </c>
      <c r="N443" s="17" t="s">
        <v>783</v>
      </c>
    </row>
    <row r="444" spans="1:14">
      <c r="A444" s="16" t="s">
        <v>919</v>
      </c>
      <c r="B444" s="74" t="s">
        <v>920</v>
      </c>
      <c r="C444" s="16" t="s">
        <v>2</v>
      </c>
      <c r="D444" s="16" t="s">
        <v>13</v>
      </c>
      <c r="E444" s="17">
        <v>16890</v>
      </c>
      <c r="F444" s="69" t="s">
        <v>883</v>
      </c>
      <c r="G444" s="75">
        <v>44866</v>
      </c>
      <c r="H444" s="17">
        <v>10</v>
      </c>
      <c r="I444" s="17">
        <v>267.42</v>
      </c>
      <c r="J444" s="17">
        <f>I444+'2021年固定资产折旧表'!J444</f>
        <v>267.42</v>
      </c>
      <c r="K444" s="17">
        <f t="shared" si="14"/>
        <v>16622.58</v>
      </c>
      <c r="L444" s="72">
        <v>0.05</v>
      </c>
      <c r="M444" s="17">
        <f t="shared" si="13"/>
        <v>844.5</v>
      </c>
      <c r="N444" s="17" t="s">
        <v>783</v>
      </c>
    </row>
    <row r="445" spans="1:14">
      <c r="A445" s="16" t="s">
        <v>921</v>
      </c>
      <c r="B445" s="74" t="s">
        <v>920</v>
      </c>
      <c r="C445" s="16" t="s">
        <v>2</v>
      </c>
      <c r="D445" s="16" t="s">
        <v>13</v>
      </c>
      <c r="E445" s="17">
        <v>16890</v>
      </c>
      <c r="F445" s="69" t="s">
        <v>883</v>
      </c>
      <c r="G445" s="75">
        <v>44866</v>
      </c>
      <c r="H445" s="17">
        <v>10</v>
      </c>
      <c r="I445" s="17">
        <v>267.42</v>
      </c>
      <c r="J445" s="17">
        <f>I445+'2021年固定资产折旧表'!J445</f>
        <v>267.42</v>
      </c>
      <c r="K445" s="17">
        <f t="shared" si="14"/>
        <v>16622.58</v>
      </c>
      <c r="L445" s="72">
        <v>0.05</v>
      </c>
      <c r="M445" s="17">
        <f t="shared" si="13"/>
        <v>844.5</v>
      </c>
      <c r="N445" s="17" t="s">
        <v>783</v>
      </c>
    </row>
    <row r="446" spans="1:14">
      <c r="A446" s="16" t="s">
        <v>922</v>
      </c>
      <c r="B446" s="74" t="s">
        <v>920</v>
      </c>
      <c r="C446" s="16" t="s">
        <v>2</v>
      </c>
      <c r="D446" s="16" t="s">
        <v>13</v>
      </c>
      <c r="E446" s="17">
        <v>16890</v>
      </c>
      <c r="F446" s="69" t="s">
        <v>883</v>
      </c>
      <c r="G446" s="75">
        <v>44866</v>
      </c>
      <c r="H446" s="17">
        <v>10</v>
      </c>
      <c r="I446" s="17">
        <v>267.42</v>
      </c>
      <c r="J446" s="17">
        <f>I446+'2021年固定资产折旧表'!J446</f>
        <v>267.42</v>
      </c>
      <c r="K446" s="17">
        <f t="shared" si="14"/>
        <v>16622.58</v>
      </c>
      <c r="L446" s="72">
        <v>0.05</v>
      </c>
      <c r="M446" s="17">
        <f t="shared" si="13"/>
        <v>844.5</v>
      </c>
      <c r="N446" s="17" t="s">
        <v>783</v>
      </c>
    </row>
    <row r="447" spans="1:14">
      <c r="A447" s="16" t="s">
        <v>923</v>
      </c>
      <c r="B447" s="74" t="s">
        <v>924</v>
      </c>
      <c r="C447" s="16" t="s">
        <v>10</v>
      </c>
      <c r="D447" s="16" t="s">
        <v>21</v>
      </c>
      <c r="E447" s="17">
        <v>775.03</v>
      </c>
      <c r="F447" s="69" t="s">
        <v>883</v>
      </c>
      <c r="G447" s="75">
        <v>44927</v>
      </c>
      <c r="H447" s="17">
        <v>5</v>
      </c>
      <c r="I447" s="17">
        <v>0</v>
      </c>
      <c r="J447" s="17">
        <f>I447+'2021年固定资产折旧表'!J447</f>
        <v>0</v>
      </c>
      <c r="K447" s="17">
        <f t="shared" si="14"/>
        <v>775.03</v>
      </c>
      <c r="L447" s="72">
        <v>0.05</v>
      </c>
      <c r="M447" s="17">
        <f t="shared" si="13"/>
        <v>38.7515</v>
      </c>
      <c r="N447" s="17" t="s">
        <v>783</v>
      </c>
    </row>
    <row r="448" spans="1:14">
      <c r="A448" s="16" t="s">
        <v>925</v>
      </c>
      <c r="B448" s="74" t="s">
        <v>924</v>
      </c>
      <c r="C448" s="16" t="s">
        <v>10</v>
      </c>
      <c r="D448" s="16" t="s">
        <v>21</v>
      </c>
      <c r="E448" s="17">
        <v>775.03</v>
      </c>
      <c r="F448" s="69" t="s">
        <v>883</v>
      </c>
      <c r="G448" s="75">
        <v>44927</v>
      </c>
      <c r="H448" s="17">
        <v>5</v>
      </c>
      <c r="I448" s="17">
        <v>0</v>
      </c>
      <c r="J448" s="17">
        <f>I448+'2021年固定资产折旧表'!J448</f>
        <v>0</v>
      </c>
      <c r="K448" s="17">
        <f t="shared" si="14"/>
        <v>775.03</v>
      </c>
      <c r="L448" s="72">
        <v>0.05</v>
      </c>
      <c r="M448" s="17">
        <f t="shared" si="13"/>
        <v>38.7515</v>
      </c>
      <c r="N448" s="17" t="s">
        <v>783</v>
      </c>
    </row>
    <row r="449" spans="1:14">
      <c r="A449" s="16" t="s">
        <v>926</v>
      </c>
      <c r="B449" s="74" t="s">
        <v>927</v>
      </c>
      <c r="C449" s="16" t="s">
        <v>10</v>
      </c>
      <c r="D449" s="16" t="s">
        <v>21</v>
      </c>
      <c r="E449" s="17">
        <v>4364.03</v>
      </c>
      <c r="F449" s="69" t="s">
        <v>883</v>
      </c>
      <c r="G449" s="75">
        <v>44927</v>
      </c>
      <c r="H449" s="17">
        <v>5</v>
      </c>
      <c r="I449" s="17">
        <v>0</v>
      </c>
      <c r="J449" s="17">
        <f>I449+'2021年固定资产折旧表'!J449</f>
        <v>0</v>
      </c>
      <c r="K449" s="17">
        <f t="shared" si="14"/>
        <v>4364.03</v>
      </c>
      <c r="L449" s="72">
        <v>0.05</v>
      </c>
      <c r="M449" s="17">
        <f t="shared" si="13"/>
        <v>218.2015</v>
      </c>
      <c r="N449" s="17" t="s">
        <v>783</v>
      </c>
    </row>
    <row r="450" spans="1:14">
      <c r="A450" s="16" t="s">
        <v>928</v>
      </c>
      <c r="B450" s="74" t="s">
        <v>924</v>
      </c>
      <c r="C450" s="16" t="s">
        <v>10</v>
      </c>
      <c r="D450" s="16" t="s">
        <v>32</v>
      </c>
      <c r="E450" s="17">
        <v>775.03</v>
      </c>
      <c r="F450" s="69" t="s">
        <v>883</v>
      </c>
      <c r="G450" s="75">
        <v>44927</v>
      </c>
      <c r="H450" s="17">
        <v>5</v>
      </c>
      <c r="I450" s="17">
        <v>0</v>
      </c>
      <c r="J450" s="17">
        <f>I450+'2021年固定资产折旧表'!J450</f>
        <v>0</v>
      </c>
      <c r="K450" s="17">
        <f t="shared" si="14"/>
        <v>775.03</v>
      </c>
      <c r="L450" s="72">
        <v>0.05</v>
      </c>
      <c r="M450" s="17">
        <f t="shared" si="13"/>
        <v>38.7515</v>
      </c>
      <c r="N450" s="17" t="s">
        <v>783</v>
      </c>
    </row>
    <row r="451" spans="1:14">
      <c r="A451" s="76"/>
      <c r="B451" s="77" t="s">
        <v>845</v>
      </c>
      <c r="C451" s="76"/>
      <c r="D451" s="76"/>
      <c r="E451" s="78">
        <f>SUM(E3:E450)</f>
        <v>28404534.04</v>
      </c>
      <c r="F451" s="78"/>
      <c r="G451" s="78"/>
      <c r="H451" s="78"/>
      <c r="I451" s="78">
        <f>SUM(I3:I450)</f>
        <v>1950387.55004167</v>
      </c>
      <c r="J451" s="78">
        <f t="shared" ref="J451:K451" si="15">SUM(J3:J450)</f>
        <v>12442291.7548</v>
      </c>
      <c r="K451" s="78">
        <f t="shared" si="15"/>
        <v>15962242.2852</v>
      </c>
      <c r="L451" s="78"/>
      <c r="M451" s="78">
        <f>SUM(M3:M437)</f>
        <v>858247.5943</v>
      </c>
      <c r="N451" s="80"/>
    </row>
    <row r="456" spans="5:5">
      <c r="E456" s="79"/>
    </row>
  </sheetData>
  <autoFilter ref="A2:N451">
    <extLst/>
  </autoFilter>
  <mergeCells count="1">
    <mergeCell ref="A1:N1"/>
  </mergeCells>
  <dataValidations count="2">
    <dataValidation type="list" allowBlank="1" showInputMessage="1" showErrorMessage="1" sqref="C3:C450">
      <formula1>Sheet2!$A$1:$K$1</formula1>
    </dataValidation>
    <dataValidation type="list" allowBlank="1" showInputMessage="1" showErrorMessage="1" sqref="D3:D450">
      <formula1>INDIRECT(C3)</formula1>
    </dataValidation>
  </dataValidations>
  <pageMargins left="0.7" right="0.7" top="0.75" bottom="0.75" header="0.3" footer="0.3"/>
  <pageSetup paperSize="9" scale="67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01"/>
  <sheetViews>
    <sheetView workbookViewId="0">
      <pane xSplit="2" ySplit="1" topLeftCell="P2" activePane="bottomRight" state="frozen"/>
      <selection/>
      <selection pane="topRight"/>
      <selection pane="bottomLeft"/>
      <selection pane="bottomRight" activeCell="T406" sqref="T406"/>
    </sheetView>
  </sheetViews>
  <sheetFormatPr defaultColWidth="9" defaultRowHeight="13.5"/>
  <cols>
    <col min="1" max="1" width="5.45" customWidth="1"/>
    <col min="2" max="2" width="27.2666666666667" style="3" customWidth="1"/>
    <col min="3" max="3" width="10.0916666666667" customWidth="1"/>
    <col min="4" max="4" width="9" customWidth="1"/>
    <col min="5" max="5" width="15.45" customWidth="1"/>
    <col min="6" max="6" width="30.0916666666667" customWidth="1"/>
    <col min="7" max="7" width="15" customWidth="1"/>
    <col min="8" max="8" width="11.3666666666667" customWidth="1"/>
    <col min="9" max="9" width="12" customWidth="1"/>
    <col min="10" max="10" width="13.6333333333333" customWidth="1"/>
    <col min="11" max="12" width="12.0916666666667" customWidth="1"/>
    <col min="13" max="13" width="15.3666666666667" style="3" customWidth="1"/>
    <col min="14" max="14" width="12" customWidth="1"/>
    <col min="15" max="15" width="15.45" style="4" customWidth="1"/>
    <col min="16" max="19" width="15.725" style="4" customWidth="1"/>
    <col min="20" max="20" width="17.2666666666667" style="4" customWidth="1"/>
    <col min="21" max="21" width="16.0916666666667" style="4" customWidth="1"/>
    <col min="22" max="22" width="12" customWidth="1"/>
    <col min="23" max="23" width="12.725" style="4" customWidth="1"/>
  </cols>
  <sheetData>
    <row r="1" ht="21" spans="1:23">
      <c r="A1" s="5" t="s">
        <v>929</v>
      </c>
      <c r="B1" s="5" t="s">
        <v>930</v>
      </c>
      <c r="C1" s="5" t="s">
        <v>930</v>
      </c>
      <c r="D1" s="5"/>
      <c r="E1" s="5" t="s">
        <v>930</v>
      </c>
      <c r="F1" s="5"/>
      <c r="G1" s="5" t="s">
        <v>930</v>
      </c>
      <c r="H1" s="5"/>
      <c r="I1" s="5"/>
      <c r="J1" s="5"/>
      <c r="K1" s="5" t="s">
        <v>930</v>
      </c>
      <c r="L1" s="5"/>
      <c r="M1" s="5" t="s">
        <v>930</v>
      </c>
      <c r="N1" s="5" t="s">
        <v>930</v>
      </c>
      <c r="O1" s="5" t="s">
        <v>930</v>
      </c>
      <c r="P1" s="5" t="s">
        <v>930</v>
      </c>
      <c r="Q1" s="5"/>
      <c r="R1" s="5"/>
      <c r="S1" s="5"/>
      <c r="T1" s="5" t="s">
        <v>930</v>
      </c>
      <c r="U1" s="5" t="s">
        <v>930</v>
      </c>
      <c r="V1" s="39"/>
      <c r="W1" s="40"/>
    </row>
    <row r="2" spans="1:23">
      <c r="A2" s="6"/>
      <c r="B2" s="7"/>
      <c r="C2" s="6"/>
      <c r="D2" s="6"/>
      <c r="E2" s="6"/>
      <c r="F2" s="6"/>
      <c r="G2" s="8"/>
      <c r="H2" s="8"/>
      <c r="I2" s="31"/>
      <c r="J2" s="6"/>
      <c r="K2" s="6"/>
      <c r="L2" s="6"/>
      <c r="M2" s="7"/>
      <c r="N2" s="6"/>
      <c r="O2" s="32"/>
      <c r="P2" s="32"/>
      <c r="Q2" s="32"/>
      <c r="R2" s="32"/>
      <c r="S2" s="32"/>
      <c r="T2" s="32"/>
      <c r="U2" s="32"/>
      <c r="V2" s="41"/>
      <c r="W2" s="42"/>
    </row>
    <row r="3" spans="1:23">
      <c r="A3" s="9" t="s">
        <v>931</v>
      </c>
      <c r="B3" s="9" t="s">
        <v>932</v>
      </c>
      <c r="C3" s="9" t="s">
        <v>933</v>
      </c>
      <c r="D3" s="9" t="s">
        <v>934</v>
      </c>
      <c r="E3" s="10" t="s">
        <v>935</v>
      </c>
      <c r="F3" s="11" t="s">
        <v>936</v>
      </c>
      <c r="G3" s="12" t="s">
        <v>937</v>
      </c>
      <c r="H3" s="12" t="s">
        <v>938</v>
      </c>
      <c r="I3" s="12" t="s">
        <v>939</v>
      </c>
      <c r="J3" s="12" t="s">
        <v>940</v>
      </c>
      <c r="K3" s="33" t="s">
        <v>941</v>
      </c>
      <c r="L3" s="33" t="s">
        <v>942</v>
      </c>
      <c r="M3" s="33" t="s">
        <v>943</v>
      </c>
      <c r="N3" s="33" t="s">
        <v>944</v>
      </c>
      <c r="O3" s="34" t="s">
        <v>945</v>
      </c>
      <c r="P3" s="34" t="s">
        <v>946</v>
      </c>
      <c r="Q3" s="34" t="s">
        <v>947</v>
      </c>
      <c r="R3" s="34" t="s">
        <v>948</v>
      </c>
      <c r="S3" s="34" t="s">
        <v>949</v>
      </c>
      <c r="T3" s="34" t="s">
        <v>950</v>
      </c>
      <c r="U3" s="34" t="s">
        <v>951</v>
      </c>
      <c r="V3" s="43" t="s">
        <v>952</v>
      </c>
      <c r="W3" s="44" t="s">
        <v>953</v>
      </c>
    </row>
    <row r="4" s="1" customFormat="1" spans="1:23">
      <c r="A4" s="13" t="s">
        <v>88</v>
      </c>
      <c r="B4" s="14" t="s">
        <v>89</v>
      </c>
      <c r="C4" s="13"/>
      <c r="D4" s="15"/>
      <c r="E4" s="15" t="s">
        <v>3</v>
      </c>
      <c r="F4" s="16" t="s">
        <v>14</v>
      </c>
      <c r="G4" s="17">
        <v>168965.44</v>
      </c>
      <c r="H4" s="18"/>
      <c r="I4" s="17"/>
      <c r="J4" s="17"/>
      <c r="K4" s="16" t="s">
        <v>883</v>
      </c>
      <c r="L4" s="16" t="s">
        <v>954</v>
      </c>
      <c r="M4" s="35" t="s">
        <v>91</v>
      </c>
      <c r="N4" s="36">
        <v>10</v>
      </c>
      <c r="O4" s="37">
        <f>G4*(1-V4)/N4*6</f>
        <v>98337.88608</v>
      </c>
      <c r="P4" s="37">
        <f>G4*(1-V4)/N4</f>
        <v>16389.64768</v>
      </c>
      <c r="Q4" s="37">
        <f>P4</f>
        <v>16389.64768</v>
      </c>
      <c r="R4" s="37">
        <f t="shared" ref="R4:S4" si="0">Q4</f>
        <v>16389.64768</v>
      </c>
      <c r="S4" s="37">
        <f t="shared" si="0"/>
        <v>16389.64768</v>
      </c>
      <c r="T4" s="37">
        <f>O4+P4+Q4+R4+S4</f>
        <v>163896.4768</v>
      </c>
      <c r="U4" s="45">
        <f>G4-T4</f>
        <v>5068.9632</v>
      </c>
      <c r="V4" s="46">
        <v>0.03</v>
      </c>
      <c r="W4" s="37">
        <f>G4*V4</f>
        <v>5068.9632</v>
      </c>
    </row>
    <row r="5" s="1" customFormat="1" spans="1:23">
      <c r="A5" s="13" t="s">
        <v>93</v>
      </c>
      <c r="B5" s="14" t="s">
        <v>94</v>
      </c>
      <c r="C5" s="13"/>
      <c r="D5" s="15"/>
      <c r="E5" s="15" t="s">
        <v>3</v>
      </c>
      <c r="F5" s="16" t="s">
        <v>25</v>
      </c>
      <c r="G5" s="17">
        <v>47387.29</v>
      </c>
      <c r="H5" s="18"/>
      <c r="I5" s="17"/>
      <c r="J5" s="17"/>
      <c r="K5" s="16" t="s">
        <v>883</v>
      </c>
      <c r="L5" s="16" t="s">
        <v>954</v>
      </c>
      <c r="M5" s="35" t="s">
        <v>91</v>
      </c>
      <c r="N5" s="36">
        <v>10</v>
      </c>
      <c r="O5" s="37">
        <f t="shared" ref="O5:O68" si="1">G5*(1-V5)/N5*6</f>
        <v>27579.40278</v>
      </c>
      <c r="P5" s="37">
        <f t="shared" ref="P5:P68" si="2">G5*(1-V5)/N5</f>
        <v>4596.56713</v>
      </c>
      <c r="Q5" s="37">
        <f t="shared" ref="Q5:Q68" si="3">P5</f>
        <v>4596.56713</v>
      </c>
      <c r="R5" s="37">
        <f t="shared" ref="R5:R68" si="4">Q5</f>
        <v>4596.56713</v>
      </c>
      <c r="S5" s="37">
        <f t="shared" ref="S5:S68" si="5">R5</f>
        <v>4596.56713</v>
      </c>
      <c r="T5" s="37">
        <f t="shared" ref="T5:T68" si="6">O5+P5+Q5+R5+S5</f>
        <v>45965.6713</v>
      </c>
      <c r="U5" s="45">
        <f t="shared" ref="U5:U68" si="7">G5-T5</f>
        <v>1421.61869999999</v>
      </c>
      <c r="V5" s="46">
        <v>0.03</v>
      </c>
      <c r="W5" s="37">
        <f t="shared" ref="W5:W68" si="8">G5*V5</f>
        <v>1421.6187</v>
      </c>
    </row>
    <row r="6" s="1" customFormat="1" ht="15" customHeight="1" spans="1:23">
      <c r="A6" s="13" t="s">
        <v>95</v>
      </c>
      <c r="B6" s="14" t="s">
        <v>94</v>
      </c>
      <c r="C6" s="13"/>
      <c r="D6" s="15"/>
      <c r="E6" s="15" t="s">
        <v>3</v>
      </c>
      <c r="F6" s="16" t="s">
        <v>25</v>
      </c>
      <c r="G6" s="17">
        <v>105139.28</v>
      </c>
      <c r="H6" s="18"/>
      <c r="I6" s="17"/>
      <c r="J6" s="17"/>
      <c r="K6" s="16" t="s">
        <v>883</v>
      </c>
      <c r="L6" s="16" t="s">
        <v>954</v>
      </c>
      <c r="M6" s="35" t="s">
        <v>91</v>
      </c>
      <c r="N6" s="36">
        <v>10</v>
      </c>
      <c r="O6" s="37">
        <f t="shared" si="1"/>
        <v>61191.06096</v>
      </c>
      <c r="P6" s="37">
        <f t="shared" si="2"/>
        <v>10198.51016</v>
      </c>
      <c r="Q6" s="37">
        <f t="shared" si="3"/>
        <v>10198.51016</v>
      </c>
      <c r="R6" s="37">
        <f t="shared" si="4"/>
        <v>10198.51016</v>
      </c>
      <c r="S6" s="37">
        <f t="shared" si="5"/>
        <v>10198.51016</v>
      </c>
      <c r="T6" s="37">
        <f t="shared" si="6"/>
        <v>101985.1016</v>
      </c>
      <c r="U6" s="45">
        <f t="shared" si="7"/>
        <v>3154.17839999998</v>
      </c>
      <c r="V6" s="46">
        <v>0.03</v>
      </c>
      <c r="W6" s="37">
        <f t="shared" si="8"/>
        <v>3154.1784</v>
      </c>
    </row>
    <row r="7" s="1" customFormat="1" spans="1:23">
      <c r="A7" s="13" t="s">
        <v>96</v>
      </c>
      <c r="B7" s="14" t="s">
        <v>94</v>
      </c>
      <c r="C7" s="13"/>
      <c r="D7" s="15"/>
      <c r="E7" s="15" t="s">
        <v>3</v>
      </c>
      <c r="F7" s="16" t="s">
        <v>25</v>
      </c>
      <c r="G7" s="17">
        <v>47387.29</v>
      </c>
      <c r="H7" s="18"/>
      <c r="I7" s="17"/>
      <c r="J7" s="17"/>
      <c r="K7" s="16" t="s">
        <v>883</v>
      </c>
      <c r="L7" s="16" t="s">
        <v>954</v>
      </c>
      <c r="M7" s="35" t="s">
        <v>91</v>
      </c>
      <c r="N7" s="36">
        <v>10</v>
      </c>
      <c r="O7" s="37">
        <f t="shared" si="1"/>
        <v>27579.40278</v>
      </c>
      <c r="P7" s="37">
        <f t="shared" si="2"/>
        <v>4596.56713</v>
      </c>
      <c r="Q7" s="37">
        <f t="shared" si="3"/>
        <v>4596.56713</v>
      </c>
      <c r="R7" s="37">
        <f t="shared" si="4"/>
        <v>4596.56713</v>
      </c>
      <c r="S7" s="37">
        <f t="shared" si="5"/>
        <v>4596.56713</v>
      </c>
      <c r="T7" s="37">
        <f t="shared" si="6"/>
        <v>45965.6713</v>
      </c>
      <c r="U7" s="45">
        <f t="shared" si="7"/>
        <v>1421.61869999999</v>
      </c>
      <c r="V7" s="46">
        <v>0.03</v>
      </c>
      <c r="W7" s="37">
        <f t="shared" si="8"/>
        <v>1421.6187</v>
      </c>
    </row>
    <row r="8" s="1" customFormat="1" spans="1:23">
      <c r="A8" s="13" t="s">
        <v>97</v>
      </c>
      <c r="B8" s="14" t="s">
        <v>94</v>
      </c>
      <c r="C8" s="13"/>
      <c r="D8" s="15"/>
      <c r="E8" s="15" t="s">
        <v>3</v>
      </c>
      <c r="F8" s="16" t="s">
        <v>25</v>
      </c>
      <c r="G8" s="17">
        <v>94774.58</v>
      </c>
      <c r="H8" s="18"/>
      <c r="I8" s="17"/>
      <c r="J8" s="17"/>
      <c r="K8" s="16" t="s">
        <v>883</v>
      </c>
      <c r="L8" s="16" t="s">
        <v>954</v>
      </c>
      <c r="M8" s="35" t="s">
        <v>91</v>
      </c>
      <c r="N8" s="36">
        <v>10</v>
      </c>
      <c r="O8" s="37">
        <f t="shared" si="1"/>
        <v>55158.80556</v>
      </c>
      <c r="P8" s="37">
        <f t="shared" si="2"/>
        <v>9193.13426</v>
      </c>
      <c r="Q8" s="37">
        <f t="shared" si="3"/>
        <v>9193.13426</v>
      </c>
      <c r="R8" s="37">
        <f t="shared" si="4"/>
        <v>9193.13426</v>
      </c>
      <c r="S8" s="37">
        <f t="shared" si="5"/>
        <v>9193.13426</v>
      </c>
      <c r="T8" s="37">
        <f t="shared" si="6"/>
        <v>91931.3426</v>
      </c>
      <c r="U8" s="45">
        <f t="shared" si="7"/>
        <v>2843.23739999998</v>
      </c>
      <c r="V8" s="46">
        <v>0.03</v>
      </c>
      <c r="W8" s="37">
        <f t="shared" si="8"/>
        <v>2843.2374</v>
      </c>
    </row>
    <row r="9" s="1" customFormat="1" spans="1:23">
      <c r="A9" s="13" t="s">
        <v>98</v>
      </c>
      <c r="B9" s="14" t="s">
        <v>99</v>
      </c>
      <c r="C9" s="13"/>
      <c r="D9" s="15"/>
      <c r="E9" s="15" t="s">
        <v>3</v>
      </c>
      <c r="F9" s="16" t="s">
        <v>47</v>
      </c>
      <c r="G9" s="17">
        <v>87952.4</v>
      </c>
      <c r="H9" s="18"/>
      <c r="I9" s="17"/>
      <c r="J9" s="17"/>
      <c r="K9" s="16" t="s">
        <v>883</v>
      </c>
      <c r="L9" s="16" t="s">
        <v>954</v>
      </c>
      <c r="M9" s="35" t="s">
        <v>91</v>
      </c>
      <c r="N9" s="36">
        <v>10</v>
      </c>
      <c r="O9" s="37">
        <f t="shared" si="1"/>
        <v>51188.2968</v>
      </c>
      <c r="P9" s="37">
        <f t="shared" si="2"/>
        <v>8531.3828</v>
      </c>
      <c r="Q9" s="37">
        <f t="shared" si="3"/>
        <v>8531.3828</v>
      </c>
      <c r="R9" s="37">
        <f t="shared" si="4"/>
        <v>8531.3828</v>
      </c>
      <c r="S9" s="37">
        <f t="shared" si="5"/>
        <v>8531.3828</v>
      </c>
      <c r="T9" s="37">
        <f t="shared" si="6"/>
        <v>85313.828</v>
      </c>
      <c r="U9" s="45">
        <f t="shared" si="7"/>
        <v>2638.57200000001</v>
      </c>
      <c r="V9" s="46">
        <v>0.03</v>
      </c>
      <c r="W9" s="37">
        <f t="shared" si="8"/>
        <v>2638.572</v>
      </c>
    </row>
    <row r="10" s="1" customFormat="1" spans="1:23">
      <c r="A10" s="13" t="s">
        <v>100</v>
      </c>
      <c r="B10" s="14" t="s">
        <v>99</v>
      </c>
      <c r="C10" s="13"/>
      <c r="D10" s="15"/>
      <c r="E10" s="15" t="s">
        <v>3</v>
      </c>
      <c r="F10" s="16" t="s">
        <v>47</v>
      </c>
      <c r="G10" s="17">
        <v>83806.52</v>
      </c>
      <c r="H10" s="18"/>
      <c r="I10" s="17"/>
      <c r="J10" s="17"/>
      <c r="K10" s="16" t="s">
        <v>883</v>
      </c>
      <c r="L10" s="16" t="s">
        <v>954</v>
      </c>
      <c r="M10" s="35" t="s">
        <v>91</v>
      </c>
      <c r="N10" s="36">
        <v>10</v>
      </c>
      <c r="O10" s="37">
        <f t="shared" si="1"/>
        <v>48775.39464</v>
      </c>
      <c r="P10" s="37">
        <f t="shared" si="2"/>
        <v>8129.23244</v>
      </c>
      <c r="Q10" s="37">
        <f t="shared" si="3"/>
        <v>8129.23244</v>
      </c>
      <c r="R10" s="37">
        <f t="shared" si="4"/>
        <v>8129.23244</v>
      </c>
      <c r="S10" s="37">
        <f t="shared" si="5"/>
        <v>8129.23244</v>
      </c>
      <c r="T10" s="37">
        <f t="shared" si="6"/>
        <v>81292.3244</v>
      </c>
      <c r="U10" s="45">
        <f t="shared" si="7"/>
        <v>2514.19560000002</v>
      </c>
      <c r="V10" s="46">
        <v>0.03</v>
      </c>
      <c r="W10" s="37">
        <f t="shared" si="8"/>
        <v>2514.1956</v>
      </c>
    </row>
    <row r="11" s="1" customFormat="1" spans="1:23">
      <c r="A11" s="13" t="s">
        <v>101</v>
      </c>
      <c r="B11" s="14" t="s">
        <v>99</v>
      </c>
      <c r="C11" s="13"/>
      <c r="D11" s="15"/>
      <c r="E11" s="15" t="s">
        <v>3</v>
      </c>
      <c r="F11" s="16" t="s">
        <v>47</v>
      </c>
      <c r="G11" s="17">
        <v>175904.8</v>
      </c>
      <c r="H11" s="18"/>
      <c r="I11" s="17"/>
      <c r="J11" s="17"/>
      <c r="K11" s="16" t="s">
        <v>883</v>
      </c>
      <c r="L11" s="16" t="s">
        <v>954</v>
      </c>
      <c r="M11" s="35" t="s">
        <v>91</v>
      </c>
      <c r="N11" s="36">
        <v>10</v>
      </c>
      <c r="O11" s="37">
        <f t="shared" si="1"/>
        <v>102376.5936</v>
      </c>
      <c r="P11" s="37">
        <f t="shared" si="2"/>
        <v>17062.7656</v>
      </c>
      <c r="Q11" s="37">
        <f t="shared" si="3"/>
        <v>17062.7656</v>
      </c>
      <c r="R11" s="37">
        <f t="shared" si="4"/>
        <v>17062.7656</v>
      </c>
      <c r="S11" s="37">
        <f t="shared" si="5"/>
        <v>17062.7656</v>
      </c>
      <c r="T11" s="37">
        <f t="shared" si="6"/>
        <v>170627.656</v>
      </c>
      <c r="U11" s="45">
        <f t="shared" si="7"/>
        <v>5277.14400000003</v>
      </c>
      <c r="V11" s="46">
        <v>0.03</v>
      </c>
      <c r="W11" s="37">
        <f t="shared" si="8"/>
        <v>5277.144</v>
      </c>
    </row>
    <row r="12" s="1" customFormat="1" spans="1:23">
      <c r="A12" s="13" t="s">
        <v>102</v>
      </c>
      <c r="B12" s="14" t="s">
        <v>99</v>
      </c>
      <c r="C12" s="13"/>
      <c r="D12" s="15"/>
      <c r="E12" s="15" t="s">
        <v>3</v>
      </c>
      <c r="F12" s="16" t="s">
        <v>47</v>
      </c>
      <c r="G12" s="17">
        <v>87952.4</v>
      </c>
      <c r="H12" s="18"/>
      <c r="I12" s="17"/>
      <c r="J12" s="17"/>
      <c r="K12" s="16" t="s">
        <v>883</v>
      </c>
      <c r="L12" s="16" t="s">
        <v>954</v>
      </c>
      <c r="M12" s="35" t="s">
        <v>91</v>
      </c>
      <c r="N12" s="36">
        <v>10</v>
      </c>
      <c r="O12" s="37">
        <f t="shared" si="1"/>
        <v>51188.2968</v>
      </c>
      <c r="P12" s="37">
        <f t="shared" si="2"/>
        <v>8531.3828</v>
      </c>
      <c r="Q12" s="37">
        <f t="shared" si="3"/>
        <v>8531.3828</v>
      </c>
      <c r="R12" s="37">
        <f t="shared" si="4"/>
        <v>8531.3828</v>
      </c>
      <c r="S12" s="37">
        <f t="shared" si="5"/>
        <v>8531.3828</v>
      </c>
      <c r="T12" s="37">
        <f t="shared" si="6"/>
        <v>85313.828</v>
      </c>
      <c r="U12" s="45">
        <f t="shared" si="7"/>
        <v>2638.57200000001</v>
      </c>
      <c r="V12" s="46">
        <v>0.03</v>
      </c>
      <c r="W12" s="37">
        <f t="shared" si="8"/>
        <v>2638.572</v>
      </c>
    </row>
    <row r="13" s="1" customFormat="1" spans="1:23">
      <c r="A13" s="13" t="s">
        <v>103</v>
      </c>
      <c r="B13" s="14" t="s">
        <v>104</v>
      </c>
      <c r="C13" s="13"/>
      <c r="D13" s="15"/>
      <c r="E13" s="15" t="s">
        <v>3</v>
      </c>
      <c r="F13" s="16" t="s">
        <v>47</v>
      </c>
      <c r="G13" s="17">
        <v>3189.01</v>
      </c>
      <c r="H13" s="18"/>
      <c r="I13" s="17"/>
      <c r="J13" s="17"/>
      <c r="K13" s="16" t="s">
        <v>883</v>
      </c>
      <c r="L13" s="16" t="s">
        <v>954</v>
      </c>
      <c r="M13" s="35" t="s">
        <v>91</v>
      </c>
      <c r="N13" s="36">
        <v>10</v>
      </c>
      <c r="O13" s="37">
        <f t="shared" si="1"/>
        <v>1856.00382</v>
      </c>
      <c r="P13" s="37">
        <f t="shared" si="2"/>
        <v>309.33397</v>
      </c>
      <c r="Q13" s="37">
        <f t="shared" si="3"/>
        <v>309.33397</v>
      </c>
      <c r="R13" s="37">
        <f t="shared" si="4"/>
        <v>309.33397</v>
      </c>
      <c r="S13" s="37">
        <f t="shared" si="5"/>
        <v>309.33397</v>
      </c>
      <c r="T13" s="37">
        <f t="shared" si="6"/>
        <v>3093.3397</v>
      </c>
      <c r="U13" s="45">
        <f t="shared" si="7"/>
        <v>95.6702999999998</v>
      </c>
      <c r="V13" s="46">
        <v>0.03</v>
      </c>
      <c r="W13" s="37">
        <f t="shared" si="8"/>
        <v>95.6703</v>
      </c>
    </row>
    <row r="14" s="1" customFormat="1" spans="1:23">
      <c r="A14" s="13" t="s">
        <v>105</v>
      </c>
      <c r="B14" s="14" t="s">
        <v>104</v>
      </c>
      <c r="C14" s="13"/>
      <c r="D14" s="15"/>
      <c r="E14" s="15" t="s">
        <v>3</v>
      </c>
      <c r="F14" s="16" t="s">
        <v>47</v>
      </c>
      <c r="G14" s="17">
        <v>1596.8</v>
      </c>
      <c r="H14" s="18"/>
      <c r="I14" s="17"/>
      <c r="J14" s="17"/>
      <c r="K14" s="16" t="s">
        <v>883</v>
      </c>
      <c r="L14" s="16" t="s">
        <v>954</v>
      </c>
      <c r="M14" s="35" t="s">
        <v>91</v>
      </c>
      <c r="N14" s="36">
        <v>10</v>
      </c>
      <c r="O14" s="37">
        <f t="shared" si="1"/>
        <v>929.3376</v>
      </c>
      <c r="P14" s="37">
        <f t="shared" si="2"/>
        <v>154.8896</v>
      </c>
      <c r="Q14" s="37">
        <f t="shared" si="3"/>
        <v>154.8896</v>
      </c>
      <c r="R14" s="37">
        <f t="shared" si="4"/>
        <v>154.8896</v>
      </c>
      <c r="S14" s="37">
        <f t="shared" si="5"/>
        <v>154.8896</v>
      </c>
      <c r="T14" s="37">
        <f t="shared" si="6"/>
        <v>1548.896</v>
      </c>
      <c r="U14" s="45">
        <f t="shared" si="7"/>
        <v>47.904</v>
      </c>
      <c r="V14" s="46">
        <v>0.03</v>
      </c>
      <c r="W14" s="37">
        <f t="shared" si="8"/>
        <v>47.904</v>
      </c>
    </row>
    <row r="15" s="1" customFormat="1" spans="1:23">
      <c r="A15" s="13" t="s">
        <v>106</v>
      </c>
      <c r="B15" s="14" t="s">
        <v>107</v>
      </c>
      <c r="C15" s="13"/>
      <c r="D15" s="15"/>
      <c r="E15" s="15" t="s">
        <v>3</v>
      </c>
      <c r="F15" s="16" t="s">
        <v>47</v>
      </c>
      <c r="G15" s="17">
        <v>3181.04</v>
      </c>
      <c r="H15" s="18"/>
      <c r="I15" s="17"/>
      <c r="J15" s="17"/>
      <c r="K15" s="16" t="s">
        <v>883</v>
      </c>
      <c r="L15" s="16" t="s">
        <v>954</v>
      </c>
      <c r="M15" s="35" t="s">
        <v>91</v>
      </c>
      <c r="N15" s="36">
        <v>10</v>
      </c>
      <c r="O15" s="37">
        <f t="shared" si="1"/>
        <v>1851.36528</v>
      </c>
      <c r="P15" s="37">
        <f t="shared" si="2"/>
        <v>308.56088</v>
      </c>
      <c r="Q15" s="37">
        <f t="shared" si="3"/>
        <v>308.56088</v>
      </c>
      <c r="R15" s="37">
        <f t="shared" si="4"/>
        <v>308.56088</v>
      </c>
      <c r="S15" s="37">
        <f t="shared" si="5"/>
        <v>308.56088</v>
      </c>
      <c r="T15" s="37">
        <f t="shared" si="6"/>
        <v>3085.6088</v>
      </c>
      <c r="U15" s="45">
        <f t="shared" si="7"/>
        <v>95.4312</v>
      </c>
      <c r="V15" s="46">
        <v>0.03</v>
      </c>
      <c r="W15" s="37">
        <f t="shared" si="8"/>
        <v>95.4312</v>
      </c>
    </row>
    <row r="16" s="1" customFormat="1" spans="1:23">
      <c r="A16" s="13" t="s">
        <v>108</v>
      </c>
      <c r="B16" s="14" t="s">
        <v>109</v>
      </c>
      <c r="C16" s="13"/>
      <c r="D16" s="15"/>
      <c r="E16" s="15" t="s">
        <v>3</v>
      </c>
      <c r="F16" s="16" t="s">
        <v>47</v>
      </c>
      <c r="G16" s="17">
        <v>3524.69</v>
      </c>
      <c r="H16" s="18"/>
      <c r="I16" s="17"/>
      <c r="J16" s="17"/>
      <c r="K16" s="16" t="s">
        <v>883</v>
      </c>
      <c r="L16" s="16" t="s">
        <v>954</v>
      </c>
      <c r="M16" s="35" t="s">
        <v>91</v>
      </c>
      <c r="N16" s="36">
        <v>10</v>
      </c>
      <c r="O16" s="37">
        <f t="shared" si="1"/>
        <v>2051.36958</v>
      </c>
      <c r="P16" s="37">
        <f t="shared" si="2"/>
        <v>341.89493</v>
      </c>
      <c r="Q16" s="37">
        <f t="shared" si="3"/>
        <v>341.89493</v>
      </c>
      <c r="R16" s="37">
        <f t="shared" si="4"/>
        <v>341.89493</v>
      </c>
      <c r="S16" s="37">
        <f t="shared" si="5"/>
        <v>341.89493</v>
      </c>
      <c r="T16" s="37">
        <f t="shared" si="6"/>
        <v>3418.9493</v>
      </c>
      <c r="U16" s="45">
        <f t="shared" si="7"/>
        <v>105.7407</v>
      </c>
      <c r="V16" s="46">
        <v>0.03</v>
      </c>
      <c r="W16" s="37">
        <f t="shared" si="8"/>
        <v>105.7407</v>
      </c>
    </row>
    <row r="17" s="1" customFormat="1" spans="1:23">
      <c r="A17" s="13" t="s">
        <v>110</v>
      </c>
      <c r="B17" s="14" t="s">
        <v>109</v>
      </c>
      <c r="C17" s="13"/>
      <c r="D17" s="15"/>
      <c r="E17" s="15" t="s">
        <v>3</v>
      </c>
      <c r="F17" s="16" t="s">
        <v>47</v>
      </c>
      <c r="G17" s="17">
        <v>6427.5</v>
      </c>
      <c r="H17" s="18"/>
      <c r="I17" s="17"/>
      <c r="J17" s="17"/>
      <c r="K17" s="16" t="s">
        <v>883</v>
      </c>
      <c r="L17" s="16" t="s">
        <v>954</v>
      </c>
      <c r="M17" s="35" t="s">
        <v>91</v>
      </c>
      <c r="N17" s="36">
        <v>10</v>
      </c>
      <c r="O17" s="37">
        <f t="shared" si="1"/>
        <v>3740.805</v>
      </c>
      <c r="P17" s="37">
        <f t="shared" si="2"/>
        <v>623.4675</v>
      </c>
      <c r="Q17" s="37">
        <f t="shared" si="3"/>
        <v>623.4675</v>
      </c>
      <c r="R17" s="37">
        <f t="shared" si="4"/>
        <v>623.4675</v>
      </c>
      <c r="S17" s="37">
        <f t="shared" si="5"/>
        <v>623.4675</v>
      </c>
      <c r="T17" s="37">
        <f t="shared" si="6"/>
        <v>6234.675</v>
      </c>
      <c r="U17" s="45">
        <f t="shared" si="7"/>
        <v>192.825000000001</v>
      </c>
      <c r="V17" s="46">
        <v>0.03</v>
      </c>
      <c r="W17" s="37">
        <f t="shared" si="8"/>
        <v>192.825</v>
      </c>
    </row>
    <row r="18" s="1" customFormat="1" spans="1:23">
      <c r="A18" s="13" t="s">
        <v>111</v>
      </c>
      <c r="B18" s="14" t="s">
        <v>109</v>
      </c>
      <c r="C18" s="13"/>
      <c r="D18" s="15"/>
      <c r="E18" s="15" t="s">
        <v>3</v>
      </c>
      <c r="F18" s="16" t="s">
        <v>47</v>
      </c>
      <c r="G18" s="17">
        <v>13268.18</v>
      </c>
      <c r="H18" s="18"/>
      <c r="I18" s="17"/>
      <c r="J18" s="17"/>
      <c r="K18" s="16" t="s">
        <v>883</v>
      </c>
      <c r="L18" s="16" t="s">
        <v>954</v>
      </c>
      <c r="M18" s="35" t="s">
        <v>91</v>
      </c>
      <c r="N18" s="36">
        <v>10</v>
      </c>
      <c r="O18" s="37">
        <f t="shared" si="1"/>
        <v>7722.08076</v>
      </c>
      <c r="P18" s="37">
        <f t="shared" si="2"/>
        <v>1287.01346</v>
      </c>
      <c r="Q18" s="37">
        <f t="shared" si="3"/>
        <v>1287.01346</v>
      </c>
      <c r="R18" s="37">
        <f t="shared" si="4"/>
        <v>1287.01346</v>
      </c>
      <c r="S18" s="37">
        <f t="shared" si="5"/>
        <v>1287.01346</v>
      </c>
      <c r="T18" s="37">
        <f t="shared" si="6"/>
        <v>12870.1346</v>
      </c>
      <c r="U18" s="45">
        <f t="shared" si="7"/>
        <v>398.045400000001</v>
      </c>
      <c r="V18" s="46">
        <v>0.03</v>
      </c>
      <c r="W18" s="37">
        <f t="shared" si="8"/>
        <v>398.0454</v>
      </c>
    </row>
    <row r="19" s="1" customFormat="1" spans="1:23">
      <c r="A19" s="13" t="s">
        <v>112</v>
      </c>
      <c r="B19" s="14" t="s">
        <v>113</v>
      </c>
      <c r="C19" s="13"/>
      <c r="D19" s="15"/>
      <c r="E19" s="15" t="s">
        <v>3</v>
      </c>
      <c r="F19" s="16" t="s">
        <v>47</v>
      </c>
      <c r="G19" s="17">
        <v>938.83</v>
      </c>
      <c r="H19" s="18"/>
      <c r="I19" s="17"/>
      <c r="J19" s="17"/>
      <c r="K19" s="16" t="s">
        <v>883</v>
      </c>
      <c r="L19" s="16" t="s">
        <v>954</v>
      </c>
      <c r="M19" s="35" t="s">
        <v>91</v>
      </c>
      <c r="N19" s="36">
        <v>10</v>
      </c>
      <c r="O19" s="37">
        <f t="shared" si="1"/>
        <v>546.39906</v>
      </c>
      <c r="P19" s="37">
        <f t="shared" si="2"/>
        <v>91.06651</v>
      </c>
      <c r="Q19" s="37">
        <f t="shared" si="3"/>
        <v>91.06651</v>
      </c>
      <c r="R19" s="37">
        <f t="shared" si="4"/>
        <v>91.06651</v>
      </c>
      <c r="S19" s="37">
        <f t="shared" si="5"/>
        <v>91.06651</v>
      </c>
      <c r="T19" s="37">
        <f t="shared" si="6"/>
        <v>910.6651</v>
      </c>
      <c r="U19" s="45">
        <f t="shared" si="7"/>
        <v>28.1649</v>
      </c>
      <c r="V19" s="46">
        <v>0.03</v>
      </c>
      <c r="W19" s="37">
        <f t="shared" si="8"/>
        <v>28.1649</v>
      </c>
    </row>
    <row r="20" s="1" customFormat="1" spans="1:23">
      <c r="A20" s="13" t="s">
        <v>114</v>
      </c>
      <c r="B20" s="14" t="s">
        <v>115</v>
      </c>
      <c r="C20" s="13"/>
      <c r="D20" s="15"/>
      <c r="E20" s="15" t="s">
        <v>3</v>
      </c>
      <c r="F20" s="16" t="s">
        <v>47</v>
      </c>
      <c r="G20" s="17">
        <v>1151.25</v>
      </c>
      <c r="H20" s="18"/>
      <c r="I20" s="17"/>
      <c r="J20" s="17"/>
      <c r="K20" s="16" t="s">
        <v>883</v>
      </c>
      <c r="L20" s="16" t="s">
        <v>954</v>
      </c>
      <c r="M20" s="35" t="s">
        <v>91</v>
      </c>
      <c r="N20" s="36">
        <v>10</v>
      </c>
      <c r="O20" s="37">
        <f t="shared" si="1"/>
        <v>670.0275</v>
      </c>
      <c r="P20" s="37">
        <f t="shared" si="2"/>
        <v>111.67125</v>
      </c>
      <c r="Q20" s="37">
        <f t="shared" si="3"/>
        <v>111.67125</v>
      </c>
      <c r="R20" s="37">
        <f t="shared" si="4"/>
        <v>111.67125</v>
      </c>
      <c r="S20" s="37">
        <f t="shared" si="5"/>
        <v>111.67125</v>
      </c>
      <c r="T20" s="37">
        <f t="shared" si="6"/>
        <v>1116.7125</v>
      </c>
      <c r="U20" s="45">
        <f t="shared" si="7"/>
        <v>34.5375000000001</v>
      </c>
      <c r="V20" s="46">
        <v>0.03</v>
      </c>
      <c r="W20" s="37">
        <f t="shared" si="8"/>
        <v>34.5375</v>
      </c>
    </row>
    <row r="21" s="1" customFormat="1" spans="1:23">
      <c r="A21" s="13" t="s">
        <v>116</v>
      </c>
      <c r="B21" s="14" t="s">
        <v>117</v>
      </c>
      <c r="C21" s="13"/>
      <c r="D21" s="15"/>
      <c r="E21" s="15" t="s">
        <v>3</v>
      </c>
      <c r="F21" s="16" t="s">
        <v>47</v>
      </c>
      <c r="G21" s="17">
        <v>8218</v>
      </c>
      <c r="H21" s="18"/>
      <c r="I21" s="17"/>
      <c r="J21" s="17"/>
      <c r="K21" s="16" t="s">
        <v>883</v>
      </c>
      <c r="L21" s="16" t="s">
        <v>954</v>
      </c>
      <c r="M21" s="35" t="s">
        <v>91</v>
      </c>
      <c r="N21" s="36">
        <v>10</v>
      </c>
      <c r="O21" s="37">
        <f t="shared" si="1"/>
        <v>4782.876</v>
      </c>
      <c r="P21" s="37">
        <f t="shared" si="2"/>
        <v>797.146</v>
      </c>
      <c r="Q21" s="37">
        <f t="shared" si="3"/>
        <v>797.146</v>
      </c>
      <c r="R21" s="37">
        <f t="shared" si="4"/>
        <v>797.146</v>
      </c>
      <c r="S21" s="37">
        <f t="shared" si="5"/>
        <v>797.146</v>
      </c>
      <c r="T21" s="37">
        <f t="shared" si="6"/>
        <v>7971.46</v>
      </c>
      <c r="U21" s="45">
        <f t="shared" si="7"/>
        <v>246.540000000001</v>
      </c>
      <c r="V21" s="46">
        <v>0.03</v>
      </c>
      <c r="W21" s="37">
        <f t="shared" si="8"/>
        <v>246.54</v>
      </c>
    </row>
    <row r="22" s="1" customFormat="1" spans="1:23">
      <c r="A22" s="13" t="s">
        <v>118</v>
      </c>
      <c r="B22" s="14" t="s">
        <v>119</v>
      </c>
      <c r="C22" s="13"/>
      <c r="D22" s="15"/>
      <c r="E22" s="15" t="s">
        <v>3</v>
      </c>
      <c r="F22" s="16" t="s">
        <v>47</v>
      </c>
      <c r="G22" s="17">
        <v>30998.3</v>
      </c>
      <c r="H22" s="18"/>
      <c r="I22" s="17"/>
      <c r="J22" s="17"/>
      <c r="K22" s="16" t="s">
        <v>883</v>
      </c>
      <c r="L22" s="16" t="s">
        <v>954</v>
      </c>
      <c r="M22" s="35" t="s">
        <v>91</v>
      </c>
      <c r="N22" s="36">
        <v>10</v>
      </c>
      <c r="O22" s="37">
        <f t="shared" si="1"/>
        <v>18041.0106</v>
      </c>
      <c r="P22" s="37">
        <f t="shared" si="2"/>
        <v>3006.8351</v>
      </c>
      <c r="Q22" s="37">
        <f t="shared" si="3"/>
        <v>3006.8351</v>
      </c>
      <c r="R22" s="37">
        <f t="shared" si="4"/>
        <v>3006.8351</v>
      </c>
      <c r="S22" s="37">
        <f t="shared" si="5"/>
        <v>3006.8351</v>
      </c>
      <c r="T22" s="37">
        <f t="shared" si="6"/>
        <v>30068.351</v>
      </c>
      <c r="U22" s="45">
        <f t="shared" si="7"/>
        <v>929.949000000001</v>
      </c>
      <c r="V22" s="46">
        <v>0.03</v>
      </c>
      <c r="W22" s="37">
        <f t="shared" si="8"/>
        <v>929.949</v>
      </c>
    </row>
    <row r="23" s="1" customFormat="1" spans="1:23">
      <c r="A23" s="13" t="s">
        <v>120</v>
      </c>
      <c r="B23" s="14" t="s">
        <v>121</v>
      </c>
      <c r="C23" s="13"/>
      <c r="D23" s="15"/>
      <c r="E23" s="15" t="s">
        <v>3</v>
      </c>
      <c r="F23" s="16" t="s">
        <v>47</v>
      </c>
      <c r="G23" s="17">
        <v>30110.4</v>
      </c>
      <c r="H23" s="18"/>
      <c r="I23" s="17"/>
      <c r="J23" s="17"/>
      <c r="K23" s="16" t="s">
        <v>883</v>
      </c>
      <c r="L23" s="16" t="s">
        <v>954</v>
      </c>
      <c r="M23" s="35" t="s">
        <v>91</v>
      </c>
      <c r="N23" s="36">
        <v>10</v>
      </c>
      <c r="O23" s="37">
        <f t="shared" si="1"/>
        <v>17524.2528</v>
      </c>
      <c r="P23" s="37">
        <f t="shared" si="2"/>
        <v>2920.7088</v>
      </c>
      <c r="Q23" s="37">
        <f t="shared" si="3"/>
        <v>2920.7088</v>
      </c>
      <c r="R23" s="37">
        <f t="shared" si="4"/>
        <v>2920.7088</v>
      </c>
      <c r="S23" s="37">
        <f t="shared" si="5"/>
        <v>2920.7088</v>
      </c>
      <c r="T23" s="37">
        <f t="shared" si="6"/>
        <v>29207.088</v>
      </c>
      <c r="U23" s="45">
        <f t="shared" si="7"/>
        <v>903.312000000002</v>
      </c>
      <c r="V23" s="46">
        <v>0.03</v>
      </c>
      <c r="W23" s="37">
        <f t="shared" si="8"/>
        <v>903.312</v>
      </c>
    </row>
    <row r="24" s="1" customFormat="1" spans="1:23">
      <c r="A24" s="13" t="s">
        <v>122</v>
      </c>
      <c r="B24" s="14" t="s">
        <v>123</v>
      </c>
      <c r="C24" s="13"/>
      <c r="D24" s="15"/>
      <c r="E24" s="15" t="s">
        <v>3</v>
      </c>
      <c r="F24" s="16" t="s">
        <v>47</v>
      </c>
      <c r="G24" s="17">
        <v>19204.73</v>
      </c>
      <c r="H24" s="18"/>
      <c r="I24" s="17"/>
      <c r="J24" s="17"/>
      <c r="K24" s="16" t="s">
        <v>883</v>
      </c>
      <c r="L24" s="16" t="s">
        <v>954</v>
      </c>
      <c r="M24" s="35" t="s">
        <v>91</v>
      </c>
      <c r="N24" s="36">
        <v>10</v>
      </c>
      <c r="O24" s="37">
        <f t="shared" si="1"/>
        <v>11177.15286</v>
      </c>
      <c r="P24" s="37">
        <f t="shared" si="2"/>
        <v>1862.85881</v>
      </c>
      <c r="Q24" s="37">
        <f t="shared" si="3"/>
        <v>1862.85881</v>
      </c>
      <c r="R24" s="37">
        <f t="shared" si="4"/>
        <v>1862.85881</v>
      </c>
      <c r="S24" s="37">
        <f t="shared" si="5"/>
        <v>1862.85881</v>
      </c>
      <c r="T24" s="37">
        <f t="shared" si="6"/>
        <v>18628.5881</v>
      </c>
      <c r="U24" s="45">
        <f t="shared" si="7"/>
        <v>576.141899999995</v>
      </c>
      <c r="V24" s="46">
        <v>0.03</v>
      </c>
      <c r="W24" s="37">
        <f t="shared" si="8"/>
        <v>576.1419</v>
      </c>
    </row>
    <row r="25" s="1" customFormat="1" spans="1:23">
      <c r="A25" s="13" t="s">
        <v>124</v>
      </c>
      <c r="B25" s="14" t="s">
        <v>125</v>
      </c>
      <c r="C25" s="13"/>
      <c r="D25" s="15"/>
      <c r="E25" s="15" t="s">
        <v>3</v>
      </c>
      <c r="F25" s="16" t="s">
        <v>47</v>
      </c>
      <c r="G25" s="17">
        <v>31542.78</v>
      </c>
      <c r="H25" s="18"/>
      <c r="I25" s="17"/>
      <c r="J25" s="17"/>
      <c r="K25" s="16" t="s">
        <v>883</v>
      </c>
      <c r="L25" s="16" t="s">
        <v>954</v>
      </c>
      <c r="M25" s="35" t="s">
        <v>91</v>
      </c>
      <c r="N25" s="36">
        <v>10</v>
      </c>
      <c r="O25" s="37">
        <f t="shared" si="1"/>
        <v>18357.89796</v>
      </c>
      <c r="P25" s="37">
        <f t="shared" si="2"/>
        <v>3059.64966</v>
      </c>
      <c r="Q25" s="37">
        <f t="shared" si="3"/>
        <v>3059.64966</v>
      </c>
      <c r="R25" s="37">
        <f t="shared" si="4"/>
        <v>3059.64966</v>
      </c>
      <c r="S25" s="37">
        <f t="shared" si="5"/>
        <v>3059.64966</v>
      </c>
      <c r="T25" s="37">
        <f t="shared" si="6"/>
        <v>30596.4966</v>
      </c>
      <c r="U25" s="45">
        <f t="shared" si="7"/>
        <v>946.2834</v>
      </c>
      <c r="V25" s="46">
        <v>0.03</v>
      </c>
      <c r="W25" s="37">
        <f t="shared" si="8"/>
        <v>946.2834</v>
      </c>
    </row>
    <row r="26" s="1" customFormat="1" spans="1:23">
      <c r="A26" s="13" t="s">
        <v>126</v>
      </c>
      <c r="B26" s="14" t="s">
        <v>127</v>
      </c>
      <c r="C26" s="13"/>
      <c r="D26" s="15"/>
      <c r="E26" s="15" t="s">
        <v>3</v>
      </c>
      <c r="F26" s="16" t="s">
        <v>47</v>
      </c>
      <c r="G26" s="17">
        <v>6284.11</v>
      </c>
      <c r="H26" s="18"/>
      <c r="I26" s="17"/>
      <c r="J26" s="17"/>
      <c r="K26" s="16" t="s">
        <v>883</v>
      </c>
      <c r="L26" s="16" t="s">
        <v>954</v>
      </c>
      <c r="M26" s="35" t="s">
        <v>91</v>
      </c>
      <c r="N26" s="36">
        <v>10</v>
      </c>
      <c r="O26" s="37">
        <f t="shared" si="1"/>
        <v>3657.35202</v>
      </c>
      <c r="P26" s="37">
        <f t="shared" si="2"/>
        <v>609.55867</v>
      </c>
      <c r="Q26" s="37">
        <f t="shared" si="3"/>
        <v>609.55867</v>
      </c>
      <c r="R26" s="37">
        <f t="shared" si="4"/>
        <v>609.55867</v>
      </c>
      <c r="S26" s="37">
        <f t="shared" si="5"/>
        <v>609.55867</v>
      </c>
      <c r="T26" s="37">
        <f t="shared" si="6"/>
        <v>6095.5867</v>
      </c>
      <c r="U26" s="45">
        <f t="shared" si="7"/>
        <v>188.523299999998</v>
      </c>
      <c r="V26" s="46">
        <v>0.03</v>
      </c>
      <c r="W26" s="37">
        <f t="shared" si="8"/>
        <v>188.5233</v>
      </c>
    </row>
    <row r="27" s="1" customFormat="1" spans="1:23">
      <c r="A27" s="13" t="s">
        <v>128</v>
      </c>
      <c r="B27" s="14" t="s">
        <v>129</v>
      </c>
      <c r="C27" s="13"/>
      <c r="D27" s="15"/>
      <c r="E27" s="15" t="s">
        <v>3</v>
      </c>
      <c r="F27" s="16" t="s">
        <v>47</v>
      </c>
      <c r="G27" s="17">
        <v>117011.64</v>
      </c>
      <c r="H27" s="18"/>
      <c r="I27" s="17"/>
      <c r="J27" s="17"/>
      <c r="K27" s="16" t="s">
        <v>883</v>
      </c>
      <c r="L27" s="16" t="s">
        <v>954</v>
      </c>
      <c r="M27" s="35" t="s">
        <v>91</v>
      </c>
      <c r="N27" s="36">
        <v>10</v>
      </c>
      <c r="O27" s="37">
        <f t="shared" si="1"/>
        <v>68100.77448</v>
      </c>
      <c r="P27" s="37">
        <f t="shared" si="2"/>
        <v>11350.12908</v>
      </c>
      <c r="Q27" s="37">
        <f t="shared" si="3"/>
        <v>11350.12908</v>
      </c>
      <c r="R27" s="37">
        <f t="shared" si="4"/>
        <v>11350.12908</v>
      </c>
      <c r="S27" s="37">
        <f t="shared" si="5"/>
        <v>11350.12908</v>
      </c>
      <c r="T27" s="37">
        <f t="shared" si="6"/>
        <v>113501.2908</v>
      </c>
      <c r="U27" s="45">
        <f t="shared" si="7"/>
        <v>3510.3492</v>
      </c>
      <c r="V27" s="46">
        <v>0.03</v>
      </c>
      <c r="W27" s="37">
        <f t="shared" si="8"/>
        <v>3510.3492</v>
      </c>
    </row>
    <row r="28" s="1" customFormat="1" spans="1:23">
      <c r="A28" s="13" t="s">
        <v>130</v>
      </c>
      <c r="B28" s="14" t="s">
        <v>131</v>
      </c>
      <c r="C28" s="13"/>
      <c r="D28" s="15"/>
      <c r="E28" s="15" t="s">
        <v>3</v>
      </c>
      <c r="F28" s="16" t="s">
        <v>47</v>
      </c>
      <c r="G28" s="17">
        <v>58576.56</v>
      </c>
      <c r="H28" s="18"/>
      <c r="I28" s="17"/>
      <c r="J28" s="17"/>
      <c r="K28" s="16" t="s">
        <v>883</v>
      </c>
      <c r="L28" s="16" t="s">
        <v>954</v>
      </c>
      <c r="M28" s="35" t="s">
        <v>91</v>
      </c>
      <c r="N28" s="36">
        <v>10</v>
      </c>
      <c r="O28" s="37">
        <f t="shared" si="1"/>
        <v>34091.55792</v>
      </c>
      <c r="P28" s="37">
        <f t="shared" si="2"/>
        <v>5681.92632</v>
      </c>
      <c r="Q28" s="37">
        <f t="shared" si="3"/>
        <v>5681.92632</v>
      </c>
      <c r="R28" s="37">
        <f t="shared" si="4"/>
        <v>5681.92632</v>
      </c>
      <c r="S28" s="37">
        <f t="shared" si="5"/>
        <v>5681.92632</v>
      </c>
      <c r="T28" s="37">
        <f t="shared" si="6"/>
        <v>56819.2632</v>
      </c>
      <c r="U28" s="45">
        <f t="shared" si="7"/>
        <v>1757.2968</v>
      </c>
      <c r="V28" s="46">
        <v>0.03</v>
      </c>
      <c r="W28" s="37">
        <f t="shared" si="8"/>
        <v>1757.2968</v>
      </c>
    </row>
    <row r="29" s="1" customFormat="1" spans="1:23">
      <c r="A29" s="13" t="s">
        <v>132</v>
      </c>
      <c r="B29" s="14" t="s">
        <v>133</v>
      </c>
      <c r="C29" s="13"/>
      <c r="D29" s="15"/>
      <c r="E29" s="15" t="s">
        <v>3</v>
      </c>
      <c r="F29" s="16" t="s">
        <v>47</v>
      </c>
      <c r="G29" s="17">
        <v>5537.9</v>
      </c>
      <c r="H29" s="18"/>
      <c r="I29" s="17"/>
      <c r="J29" s="17"/>
      <c r="K29" s="16" t="s">
        <v>883</v>
      </c>
      <c r="L29" s="16" t="s">
        <v>954</v>
      </c>
      <c r="M29" s="35" t="s">
        <v>91</v>
      </c>
      <c r="N29" s="36">
        <v>10</v>
      </c>
      <c r="O29" s="37">
        <f t="shared" si="1"/>
        <v>3223.0578</v>
      </c>
      <c r="P29" s="37">
        <f t="shared" si="2"/>
        <v>537.1763</v>
      </c>
      <c r="Q29" s="37">
        <f t="shared" si="3"/>
        <v>537.1763</v>
      </c>
      <c r="R29" s="37">
        <f t="shared" si="4"/>
        <v>537.1763</v>
      </c>
      <c r="S29" s="37">
        <f t="shared" si="5"/>
        <v>537.1763</v>
      </c>
      <c r="T29" s="37">
        <f t="shared" si="6"/>
        <v>5371.763</v>
      </c>
      <c r="U29" s="45">
        <f t="shared" si="7"/>
        <v>166.137</v>
      </c>
      <c r="V29" s="46">
        <v>0.03</v>
      </c>
      <c r="W29" s="37">
        <f t="shared" si="8"/>
        <v>166.137</v>
      </c>
    </row>
    <row r="30" s="1" customFormat="1" spans="1:23">
      <c r="A30" s="13" t="s">
        <v>134</v>
      </c>
      <c r="B30" s="14" t="s">
        <v>135</v>
      </c>
      <c r="C30" s="13"/>
      <c r="D30" s="15"/>
      <c r="E30" s="15" t="s">
        <v>3</v>
      </c>
      <c r="F30" s="16" t="s">
        <v>47</v>
      </c>
      <c r="G30" s="17">
        <v>37657.72</v>
      </c>
      <c r="H30" s="18"/>
      <c r="I30" s="17"/>
      <c r="J30" s="17"/>
      <c r="K30" s="16" t="s">
        <v>883</v>
      </c>
      <c r="L30" s="16" t="s">
        <v>954</v>
      </c>
      <c r="M30" s="35" t="s">
        <v>91</v>
      </c>
      <c r="N30" s="36">
        <v>10</v>
      </c>
      <c r="O30" s="37">
        <f t="shared" si="1"/>
        <v>21916.79304</v>
      </c>
      <c r="P30" s="37">
        <f t="shared" si="2"/>
        <v>3652.79884</v>
      </c>
      <c r="Q30" s="37">
        <f t="shared" si="3"/>
        <v>3652.79884</v>
      </c>
      <c r="R30" s="37">
        <f t="shared" si="4"/>
        <v>3652.79884</v>
      </c>
      <c r="S30" s="37">
        <f t="shared" si="5"/>
        <v>3652.79884</v>
      </c>
      <c r="T30" s="37">
        <f t="shared" si="6"/>
        <v>36527.9884</v>
      </c>
      <c r="U30" s="45">
        <f t="shared" si="7"/>
        <v>1129.73159999999</v>
      </c>
      <c r="V30" s="46">
        <v>0.03</v>
      </c>
      <c r="W30" s="37">
        <f t="shared" si="8"/>
        <v>1129.7316</v>
      </c>
    </row>
    <row r="31" s="1" customFormat="1" spans="1:23">
      <c r="A31" s="13" t="s">
        <v>136</v>
      </c>
      <c r="B31" s="14" t="s">
        <v>137</v>
      </c>
      <c r="C31" s="13"/>
      <c r="D31" s="15"/>
      <c r="E31" s="15" t="s">
        <v>7</v>
      </c>
      <c r="F31" s="16" t="s">
        <v>40</v>
      </c>
      <c r="G31" s="17">
        <v>27661.69</v>
      </c>
      <c r="H31" s="18"/>
      <c r="I31" s="17"/>
      <c r="J31" s="17"/>
      <c r="K31" s="16" t="s">
        <v>883</v>
      </c>
      <c r="L31" s="16" t="s">
        <v>954</v>
      </c>
      <c r="M31" s="35" t="s">
        <v>91</v>
      </c>
      <c r="N31" s="36">
        <v>15</v>
      </c>
      <c r="O31" s="37">
        <f t="shared" si="1"/>
        <v>10732.73572</v>
      </c>
      <c r="P31" s="37">
        <f t="shared" si="2"/>
        <v>1788.78928666667</v>
      </c>
      <c r="Q31" s="37">
        <f t="shared" si="3"/>
        <v>1788.78928666667</v>
      </c>
      <c r="R31" s="37">
        <f t="shared" si="4"/>
        <v>1788.78928666667</v>
      </c>
      <c r="S31" s="37">
        <f t="shared" si="5"/>
        <v>1788.78928666667</v>
      </c>
      <c r="T31" s="37">
        <f t="shared" si="6"/>
        <v>17887.8928666667</v>
      </c>
      <c r="U31" s="45">
        <f t="shared" si="7"/>
        <v>9773.79713333333</v>
      </c>
      <c r="V31" s="46">
        <v>0.03</v>
      </c>
      <c r="W31" s="37">
        <f t="shared" si="8"/>
        <v>829.8507</v>
      </c>
    </row>
    <row r="32" s="1" customFormat="1" spans="1:23">
      <c r="A32" s="13" t="s">
        <v>138</v>
      </c>
      <c r="B32" s="14" t="s">
        <v>139</v>
      </c>
      <c r="C32" s="13"/>
      <c r="D32" s="15"/>
      <c r="E32" s="15" t="s">
        <v>7</v>
      </c>
      <c r="F32" s="16" t="s">
        <v>40</v>
      </c>
      <c r="G32" s="17">
        <v>41245.6</v>
      </c>
      <c r="H32" s="18"/>
      <c r="I32" s="17"/>
      <c r="J32" s="17"/>
      <c r="K32" s="16" t="s">
        <v>883</v>
      </c>
      <c r="L32" s="16" t="s">
        <v>954</v>
      </c>
      <c r="M32" s="35" t="s">
        <v>91</v>
      </c>
      <c r="N32" s="36">
        <v>15</v>
      </c>
      <c r="O32" s="37">
        <f t="shared" si="1"/>
        <v>16003.2928</v>
      </c>
      <c r="P32" s="37">
        <f t="shared" si="2"/>
        <v>2667.21546666667</v>
      </c>
      <c r="Q32" s="37">
        <f t="shared" si="3"/>
        <v>2667.21546666667</v>
      </c>
      <c r="R32" s="37">
        <f t="shared" si="4"/>
        <v>2667.21546666667</v>
      </c>
      <c r="S32" s="37">
        <f t="shared" si="5"/>
        <v>2667.21546666667</v>
      </c>
      <c r="T32" s="37">
        <f t="shared" si="6"/>
        <v>26672.1546666667</v>
      </c>
      <c r="U32" s="45">
        <f t="shared" si="7"/>
        <v>14573.4453333333</v>
      </c>
      <c r="V32" s="46">
        <v>0.03</v>
      </c>
      <c r="W32" s="37">
        <f t="shared" si="8"/>
        <v>1237.368</v>
      </c>
    </row>
    <row r="33" s="1" customFormat="1" spans="1:23">
      <c r="A33" s="13" t="s">
        <v>140</v>
      </c>
      <c r="B33" s="14" t="s">
        <v>141</v>
      </c>
      <c r="C33" s="13"/>
      <c r="D33" s="15"/>
      <c r="E33" s="15" t="s">
        <v>7</v>
      </c>
      <c r="F33" s="16" t="s">
        <v>40</v>
      </c>
      <c r="G33" s="17">
        <v>1384.05</v>
      </c>
      <c r="H33" s="18"/>
      <c r="I33" s="17"/>
      <c r="J33" s="17"/>
      <c r="K33" s="16" t="s">
        <v>883</v>
      </c>
      <c r="L33" s="16" t="s">
        <v>954</v>
      </c>
      <c r="M33" s="35" t="s">
        <v>91</v>
      </c>
      <c r="N33" s="36">
        <v>15</v>
      </c>
      <c r="O33" s="37">
        <f t="shared" si="1"/>
        <v>537.0114</v>
      </c>
      <c r="P33" s="37">
        <f t="shared" si="2"/>
        <v>89.5019</v>
      </c>
      <c r="Q33" s="37">
        <f t="shared" si="3"/>
        <v>89.5019</v>
      </c>
      <c r="R33" s="37">
        <f t="shared" si="4"/>
        <v>89.5019</v>
      </c>
      <c r="S33" s="37">
        <f t="shared" si="5"/>
        <v>89.5019</v>
      </c>
      <c r="T33" s="37">
        <f t="shared" si="6"/>
        <v>895.019</v>
      </c>
      <c r="U33" s="45">
        <f t="shared" si="7"/>
        <v>489.031</v>
      </c>
      <c r="V33" s="46">
        <v>0.03</v>
      </c>
      <c r="W33" s="37">
        <f t="shared" si="8"/>
        <v>41.5215</v>
      </c>
    </row>
    <row r="34" s="1" customFormat="1" spans="1:23">
      <c r="A34" s="13" t="s">
        <v>142</v>
      </c>
      <c r="B34" s="14" t="s">
        <v>143</v>
      </c>
      <c r="C34" s="13"/>
      <c r="D34" s="15"/>
      <c r="E34" s="15" t="s">
        <v>7</v>
      </c>
      <c r="F34" s="16" t="s">
        <v>40</v>
      </c>
      <c r="G34" s="17">
        <v>3524.78</v>
      </c>
      <c r="H34" s="18"/>
      <c r="I34" s="17"/>
      <c r="J34" s="17"/>
      <c r="K34" s="16" t="s">
        <v>883</v>
      </c>
      <c r="L34" s="16" t="s">
        <v>954</v>
      </c>
      <c r="M34" s="35" t="s">
        <v>91</v>
      </c>
      <c r="N34" s="36">
        <v>15</v>
      </c>
      <c r="O34" s="37">
        <f t="shared" si="1"/>
        <v>1367.61464</v>
      </c>
      <c r="P34" s="37">
        <f t="shared" si="2"/>
        <v>227.935773333333</v>
      </c>
      <c r="Q34" s="37">
        <f t="shared" si="3"/>
        <v>227.935773333333</v>
      </c>
      <c r="R34" s="37">
        <f t="shared" si="4"/>
        <v>227.935773333333</v>
      </c>
      <c r="S34" s="37">
        <f t="shared" si="5"/>
        <v>227.935773333333</v>
      </c>
      <c r="T34" s="37">
        <f t="shared" si="6"/>
        <v>2279.35773333333</v>
      </c>
      <c r="U34" s="45">
        <f t="shared" si="7"/>
        <v>1245.42226666667</v>
      </c>
      <c r="V34" s="46">
        <v>0.03</v>
      </c>
      <c r="W34" s="37">
        <f t="shared" si="8"/>
        <v>105.7434</v>
      </c>
    </row>
    <row r="35" s="1" customFormat="1" spans="1:23">
      <c r="A35" s="13" t="s">
        <v>144</v>
      </c>
      <c r="B35" s="14" t="s">
        <v>145</v>
      </c>
      <c r="C35" s="13"/>
      <c r="D35" s="15"/>
      <c r="E35" s="15" t="s">
        <v>7</v>
      </c>
      <c r="F35" s="16" t="s">
        <v>40</v>
      </c>
      <c r="G35" s="17">
        <v>18986.5</v>
      </c>
      <c r="H35" s="18"/>
      <c r="I35" s="17"/>
      <c r="J35" s="17"/>
      <c r="K35" s="16" t="s">
        <v>883</v>
      </c>
      <c r="L35" s="16" t="s">
        <v>954</v>
      </c>
      <c r="M35" s="35" t="s">
        <v>91</v>
      </c>
      <c r="N35" s="36">
        <v>15</v>
      </c>
      <c r="O35" s="37">
        <f t="shared" si="1"/>
        <v>7366.762</v>
      </c>
      <c r="P35" s="37">
        <f t="shared" si="2"/>
        <v>1227.79366666667</v>
      </c>
      <c r="Q35" s="37">
        <f t="shared" si="3"/>
        <v>1227.79366666667</v>
      </c>
      <c r="R35" s="37">
        <f t="shared" si="4"/>
        <v>1227.79366666667</v>
      </c>
      <c r="S35" s="37">
        <f t="shared" si="5"/>
        <v>1227.79366666667</v>
      </c>
      <c r="T35" s="37">
        <f t="shared" si="6"/>
        <v>12277.9366666667</v>
      </c>
      <c r="U35" s="45">
        <f t="shared" si="7"/>
        <v>6708.56333333333</v>
      </c>
      <c r="V35" s="46">
        <v>0.03</v>
      </c>
      <c r="W35" s="37">
        <f t="shared" si="8"/>
        <v>569.595</v>
      </c>
    </row>
    <row r="36" s="1" customFormat="1" spans="1:23">
      <c r="A36" s="13" t="s">
        <v>146</v>
      </c>
      <c r="B36" s="14" t="s">
        <v>147</v>
      </c>
      <c r="C36" s="19"/>
      <c r="D36" s="20"/>
      <c r="E36" s="15" t="s">
        <v>3</v>
      </c>
      <c r="F36" s="16" t="s">
        <v>47</v>
      </c>
      <c r="G36" s="17">
        <v>53247.65</v>
      </c>
      <c r="H36" s="18"/>
      <c r="I36" s="38"/>
      <c r="J36" s="38"/>
      <c r="K36" s="16" t="s">
        <v>883</v>
      </c>
      <c r="L36" s="16" t="s">
        <v>954</v>
      </c>
      <c r="M36" s="35" t="s">
        <v>91</v>
      </c>
      <c r="N36" s="36">
        <v>10</v>
      </c>
      <c r="O36" s="37">
        <f t="shared" si="1"/>
        <v>30990.1323</v>
      </c>
      <c r="P36" s="37">
        <f t="shared" si="2"/>
        <v>5165.02205</v>
      </c>
      <c r="Q36" s="37">
        <f t="shared" si="3"/>
        <v>5165.02205</v>
      </c>
      <c r="R36" s="37">
        <f t="shared" si="4"/>
        <v>5165.02205</v>
      </c>
      <c r="S36" s="37">
        <f t="shared" si="5"/>
        <v>5165.02205</v>
      </c>
      <c r="T36" s="37">
        <f t="shared" si="6"/>
        <v>51650.2205</v>
      </c>
      <c r="U36" s="45">
        <f t="shared" si="7"/>
        <v>1597.4295</v>
      </c>
      <c r="V36" s="46">
        <v>0.03</v>
      </c>
      <c r="W36" s="37">
        <f t="shared" si="8"/>
        <v>1597.4295</v>
      </c>
    </row>
    <row r="37" s="1" customFormat="1" spans="1:23">
      <c r="A37" s="13" t="s">
        <v>148</v>
      </c>
      <c r="B37" s="14" t="s">
        <v>149</v>
      </c>
      <c r="C37" s="13"/>
      <c r="D37" s="15"/>
      <c r="E37" s="15" t="s">
        <v>3</v>
      </c>
      <c r="F37" s="16" t="s">
        <v>47</v>
      </c>
      <c r="G37" s="17">
        <v>24679.51</v>
      </c>
      <c r="H37" s="18"/>
      <c r="I37" s="17"/>
      <c r="J37" s="17"/>
      <c r="K37" s="16" t="s">
        <v>883</v>
      </c>
      <c r="L37" s="16" t="s">
        <v>954</v>
      </c>
      <c r="M37" s="35" t="s">
        <v>91</v>
      </c>
      <c r="N37" s="36">
        <v>10</v>
      </c>
      <c r="O37" s="37">
        <f t="shared" si="1"/>
        <v>14363.47482</v>
      </c>
      <c r="P37" s="37">
        <f t="shared" si="2"/>
        <v>2393.91247</v>
      </c>
      <c r="Q37" s="37">
        <f t="shared" si="3"/>
        <v>2393.91247</v>
      </c>
      <c r="R37" s="37">
        <f t="shared" si="4"/>
        <v>2393.91247</v>
      </c>
      <c r="S37" s="37">
        <f t="shared" si="5"/>
        <v>2393.91247</v>
      </c>
      <c r="T37" s="37">
        <f t="shared" si="6"/>
        <v>23939.1247</v>
      </c>
      <c r="U37" s="45">
        <f t="shared" si="7"/>
        <v>740.385300000002</v>
      </c>
      <c r="V37" s="46">
        <v>0.03</v>
      </c>
      <c r="W37" s="37">
        <f t="shared" si="8"/>
        <v>740.3853</v>
      </c>
    </row>
    <row r="38" s="1" customFormat="1" spans="1:23">
      <c r="A38" s="13" t="s">
        <v>150</v>
      </c>
      <c r="B38" s="14" t="s">
        <v>151</v>
      </c>
      <c r="C38" s="21"/>
      <c r="D38" s="22"/>
      <c r="E38" s="15" t="s">
        <v>3</v>
      </c>
      <c r="F38" s="16" t="s">
        <v>47</v>
      </c>
      <c r="G38" s="17">
        <v>18626.58</v>
      </c>
      <c r="H38" s="18"/>
      <c r="I38" s="30"/>
      <c r="J38" s="30"/>
      <c r="K38" s="16" t="s">
        <v>883</v>
      </c>
      <c r="L38" s="16" t="s">
        <v>954</v>
      </c>
      <c r="M38" s="35" t="s">
        <v>91</v>
      </c>
      <c r="N38" s="36">
        <v>10</v>
      </c>
      <c r="O38" s="37">
        <f t="shared" si="1"/>
        <v>10840.66956</v>
      </c>
      <c r="P38" s="37">
        <f t="shared" si="2"/>
        <v>1806.77826</v>
      </c>
      <c r="Q38" s="37">
        <f t="shared" si="3"/>
        <v>1806.77826</v>
      </c>
      <c r="R38" s="37">
        <f t="shared" si="4"/>
        <v>1806.77826</v>
      </c>
      <c r="S38" s="37">
        <f t="shared" si="5"/>
        <v>1806.77826</v>
      </c>
      <c r="T38" s="37">
        <f t="shared" si="6"/>
        <v>18067.7826</v>
      </c>
      <c r="U38" s="45">
        <f t="shared" si="7"/>
        <v>558.797399999996</v>
      </c>
      <c r="V38" s="46">
        <v>0.03</v>
      </c>
      <c r="W38" s="37">
        <f t="shared" si="8"/>
        <v>558.7974</v>
      </c>
    </row>
    <row r="39" s="1" customFormat="1" spans="1:23">
      <c r="A39" s="13" t="s">
        <v>152</v>
      </c>
      <c r="B39" s="14" t="s">
        <v>129</v>
      </c>
      <c r="C39" s="23"/>
      <c r="D39" s="24"/>
      <c r="E39" s="15" t="s">
        <v>3</v>
      </c>
      <c r="F39" s="16" t="s">
        <v>47</v>
      </c>
      <c r="G39" s="17">
        <v>117013.17</v>
      </c>
      <c r="H39" s="18"/>
      <c r="I39" s="28"/>
      <c r="J39" s="28"/>
      <c r="K39" s="16" t="s">
        <v>883</v>
      </c>
      <c r="L39" s="16" t="s">
        <v>954</v>
      </c>
      <c r="M39" s="35" t="s">
        <v>91</v>
      </c>
      <c r="N39" s="36">
        <v>10</v>
      </c>
      <c r="O39" s="37">
        <f t="shared" si="1"/>
        <v>68101.66494</v>
      </c>
      <c r="P39" s="37">
        <f t="shared" si="2"/>
        <v>11350.27749</v>
      </c>
      <c r="Q39" s="37">
        <f t="shared" si="3"/>
        <v>11350.27749</v>
      </c>
      <c r="R39" s="37">
        <f t="shared" si="4"/>
        <v>11350.27749</v>
      </c>
      <c r="S39" s="37">
        <f t="shared" si="5"/>
        <v>11350.27749</v>
      </c>
      <c r="T39" s="37">
        <f t="shared" si="6"/>
        <v>113502.7749</v>
      </c>
      <c r="U39" s="45">
        <f t="shared" si="7"/>
        <v>3510.39510000004</v>
      </c>
      <c r="V39" s="46">
        <v>0.03</v>
      </c>
      <c r="W39" s="37">
        <f t="shared" si="8"/>
        <v>3510.3951</v>
      </c>
    </row>
    <row r="40" s="1" customFormat="1" spans="1:23">
      <c r="A40" s="13" t="s">
        <v>153</v>
      </c>
      <c r="B40" s="14" t="s">
        <v>154</v>
      </c>
      <c r="C40" s="23"/>
      <c r="D40" s="24"/>
      <c r="E40" s="15" t="s">
        <v>3</v>
      </c>
      <c r="F40" s="16" t="s">
        <v>47</v>
      </c>
      <c r="G40" s="17">
        <v>22695.66</v>
      </c>
      <c r="H40" s="18"/>
      <c r="I40" s="28"/>
      <c r="J40" s="28"/>
      <c r="K40" s="16" t="s">
        <v>883</v>
      </c>
      <c r="L40" s="16" t="s">
        <v>954</v>
      </c>
      <c r="M40" s="35" t="s">
        <v>91</v>
      </c>
      <c r="N40" s="36">
        <v>10</v>
      </c>
      <c r="O40" s="37">
        <f t="shared" si="1"/>
        <v>13208.87412</v>
      </c>
      <c r="P40" s="37">
        <f t="shared" si="2"/>
        <v>2201.47902</v>
      </c>
      <c r="Q40" s="37">
        <f t="shared" si="3"/>
        <v>2201.47902</v>
      </c>
      <c r="R40" s="37">
        <f t="shared" si="4"/>
        <v>2201.47902</v>
      </c>
      <c r="S40" s="37">
        <f t="shared" si="5"/>
        <v>2201.47902</v>
      </c>
      <c r="T40" s="37">
        <f t="shared" si="6"/>
        <v>22014.7902</v>
      </c>
      <c r="U40" s="45">
        <f t="shared" si="7"/>
        <v>680.869800000004</v>
      </c>
      <c r="V40" s="46">
        <v>0.03</v>
      </c>
      <c r="W40" s="37">
        <f t="shared" si="8"/>
        <v>680.8698</v>
      </c>
    </row>
    <row r="41" s="1" customFormat="1" spans="1:23">
      <c r="A41" s="13" t="s">
        <v>155</v>
      </c>
      <c r="B41" s="14" t="s">
        <v>156</v>
      </c>
      <c r="C41" s="23"/>
      <c r="D41" s="24"/>
      <c r="E41" s="15" t="s">
        <v>3</v>
      </c>
      <c r="F41" s="16" t="s">
        <v>47</v>
      </c>
      <c r="G41" s="17">
        <v>1916.7</v>
      </c>
      <c r="H41" s="18"/>
      <c r="I41" s="28"/>
      <c r="J41" s="28"/>
      <c r="K41" s="16" t="s">
        <v>883</v>
      </c>
      <c r="L41" s="16" t="s">
        <v>954</v>
      </c>
      <c r="M41" s="35" t="s">
        <v>91</v>
      </c>
      <c r="N41" s="36">
        <v>10</v>
      </c>
      <c r="O41" s="37">
        <f t="shared" si="1"/>
        <v>1115.5194</v>
      </c>
      <c r="P41" s="37">
        <f t="shared" si="2"/>
        <v>185.9199</v>
      </c>
      <c r="Q41" s="37">
        <f t="shared" si="3"/>
        <v>185.9199</v>
      </c>
      <c r="R41" s="37">
        <f t="shared" si="4"/>
        <v>185.9199</v>
      </c>
      <c r="S41" s="37">
        <f t="shared" si="5"/>
        <v>185.9199</v>
      </c>
      <c r="T41" s="37">
        <f t="shared" si="6"/>
        <v>1859.199</v>
      </c>
      <c r="U41" s="45">
        <f t="shared" si="7"/>
        <v>57.5009999999995</v>
      </c>
      <c r="V41" s="46">
        <v>0.03</v>
      </c>
      <c r="W41" s="37">
        <f t="shared" si="8"/>
        <v>57.501</v>
      </c>
    </row>
    <row r="42" s="1" customFormat="1" spans="1:23">
      <c r="A42" s="13" t="s">
        <v>157</v>
      </c>
      <c r="B42" s="14" t="s">
        <v>158</v>
      </c>
      <c r="C42" s="23"/>
      <c r="D42" s="24"/>
      <c r="E42" s="15" t="s">
        <v>3</v>
      </c>
      <c r="F42" s="16" t="s">
        <v>47</v>
      </c>
      <c r="G42" s="17">
        <v>8246.58</v>
      </c>
      <c r="H42" s="18"/>
      <c r="I42" s="28"/>
      <c r="J42" s="28"/>
      <c r="K42" s="16" t="s">
        <v>883</v>
      </c>
      <c r="L42" s="16" t="s">
        <v>954</v>
      </c>
      <c r="M42" s="35" t="s">
        <v>91</v>
      </c>
      <c r="N42" s="36">
        <v>10</v>
      </c>
      <c r="O42" s="37">
        <f t="shared" si="1"/>
        <v>4799.50956</v>
      </c>
      <c r="P42" s="37">
        <f t="shared" si="2"/>
        <v>799.91826</v>
      </c>
      <c r="Q42" s="37">
        <f t="shared" si="3"/>
        <v>799.91826</v>
      </c>
      <c r="R42" s="37">
        <f t="shared" si="4"/>
        <v>799.91826</v>
      </c>
      <c r="S42" s="37">
        <f t="shared" si="5"/>
        <v>799.91826</v>
      </c>
      <c r="T42" s="37">
        <f t="shared" si="6"/>
        <v>7999.1826</v>
      </c>
      <c r="U42" s="45">
        <f t="shared" si="7"/>
        <v>247.397399999998</v>
      </c>
      <c r="V42" s="46">
        <v>0.03</v>
      </c>
      <c r="W42" s="37">
        <f t="shared" si="8"/>
        <v>247.3974</v>
      </c>
    </row>
    <row r="43" s="1" customFormat="1" spans="1:23">
      <c r="A43" s="13" t="s">
        <v>159</v>
      </c>
      <c r="B43" s="14" t="s">
        <v>137</v>
      </c>
      <c r="C43" s="23"/>
      <c r="D43" s="24"/>
      <c r="E43" s="15" t="s">
        <v>7</v>
      </c>
      <c r="F43" s="16" t="s">
        <v>40</v>
      </c>
      <c r="G43" s="17">
        <v>56951.15</v>
      </c>
      <c r="H43" s="18"/>
      <c r="I43" s="28"/>
      <c r="J43" s="28"/>
      <c r="K43" s="16" t="s">
        <v>883</v>
      </c>
      <c r="L43" s="16" t="s">
        <v>954</v>
      </c>
      <c r="M43" s="35" t="s">
        <v>91</v>
      </c>
      <c r="N43" s="36">
        <v>15</v>
      </c>
      <c r="O43" s="37">
        <f t="shared" si="1"/>
        <v>22097.0462</v>
      </c>
      <c r="P43" s="37">
        <f t="shared" si="2"/>
        <v>3682.84103333333</v>
      </c>
      <c r="Q43" s="37">
        <f t="shared" si="3"/>
        <v>3682.84103333333</v>
      </c>
      <c r="R43" s="37">
        <f t="shared" si="4"/>
        <v>3682.84103333333</v>
      </c>
      <c r="S43" s="37">
        <f t="shared" si="5"/>
        <v>3682.84103333333</v>
      </c>
      <c r="T43" s="37">
        <f t="shared" si="6"/>
        <v>36828.4103333333</v>
      </c>
      <c r="U43" s="45">
        <f t="shared" si="7"/>
        <v>20122.7396666667</v>
      </c>
      <c r="V43" s="46">
        <v>0.03</v>
      </c>
      <c r="W43" s="37">
        <f t="shared" si="8"/>
        <v>1708.5345</v>
      </c>
    </row>
    <row r="44" s="1" customFormat="1" spans="1:23">
      <c r="A44" s="13" t="s">
        <v>160</v>
      </c>
      <c r="B44" s="14" t="s">
        <v>139</v>
      </c>
      <c r="C44" s="25"/>
      <c r="D44" s="26"/>
      <c r="E44" s="15" t="s">
        <v>7</v>
      </c>
      <c r="F44" s="16" t="s">
        <v>40</v>
      </c>
      <c r="G44" s="17">
        <v>78442.32</v>
      </c>
      <c r="H44" s="18"/>
      <c r="I44" s="28"/>
      <c r="J44" s="28"/>
      <c r="K44" s="16" t="s">
        <v>883</v>
      </c>
      <c r="L44" s="16" t="s">
        <v>954</v>
      </c>
      <c r="M44" s="35" t="s">
        <v>91</v>
      </c>
      <c r="N44" s="36">
        <v>15</v>
      </c>
      <c r="O44" s="37">
        <f t="shared" si="1"/>
        <v>30435.62016</v>
      </c>
      <c r="P44" s="37">
        <f t="shared" si="2"/>
        <v>5072.60336</v>
      </c>
      <c r="Q44" s="37">
        <f t="shared" si="3"/>
        <v>5072.60336</v>
      </c>
      <c r="R44" s="37">
        <f t="shared" si="4"/>
        <v>5072.60336</v>
      </c>
      <c r="S44" s="37">
        <f t="shared" si="5"/>
        <v>5072.60336</v>
      </c>
      <c r="T44" s="37">
        <f t="shared" si="6"/>
        <v>50726.0336</v>
      </c>
      <c r="U44" s="45">
        <f t="shared" si="7"/>
        <v>27716.2864</v>
      </c>
      <c r="V44" s="46">
        <v>0.03</v>
      </c>
      <c r="W44" s="37">
        <f t="shared" si="8"/>
        <v>2353.2696</v>
      </c>
    </row>
    <row r="45" s="2" customFormat="1" spans="1:23">
      <c r="A45" s="13" t="s">
        <v>161</v>
      </c>
      <c r="B45" s="27" t="s">
        <v>141</v>
      </c>
      <c r="C45" s="28"/>
      <c r="D45" s="28"/>
      <c r="E45" s="29" t="s">
        <v>7</v>
      </c>
      <c r="F45" s="16" t="s">
        <v>40</v>
      </c>
      <c r="G45" s="17">
        <v>3644.67</v>
      </c>
      <c r="H45" s="18"/>
      <c r="I45" s="28"/>
      <c r="J45" s="28"/>
      <c r="K45" s="16" t="s">
        <v>883</v>
      </c>
      <c r="L45" s="16" t="s">
        <v>954</v>
      </c>
      <c r="M45" s="35" t="s">
        <v>91</v>
      </c>
      <c r="N45" s="36">
        <v>15</v>
      </c>
      <c r="O45" s="37">
        <f t="shared" si="1"/>
        <v>1414.13196</v>
      </c>
      <c r="P45" s="37">
        <f t="shared" si="2"/>
        <v>235.68866</v>
      </c>
      <c r="Q45" s="37">
        <f t="shared" si="3"/>
        <v>235.68866</v>
      </c>
      <c r="R45" s="37">
        <f t="shared" si="4"/>
        <v>235.68866</v>
      </c>
      <c r="S45" s="37">
        <f t="shared" si="5"/>
        <v>235.68866</v>
      </c>
      <c r="T45" s="37">
        <f t="shared" si="6"/>
        <v>2356.8866</v>
      </c>
      <c r="U45" s="45">
        <f t="shared" si="7"/>
        <v>1287.7834</v>
      </c>
      <c r="V45" s="46">
        <v>0.03</v>
      </c>
      <c r="W45" s="37">
        <f t="shared" si="8"/>
        <v>109.3401</v>
      </c>
    </row>
    <row r="46" s="1" customFormat="1" spans="1:23">
      <c r="A46" s="13" t="s">
        <v>162</v>
      </c>
      <c r="B46" s="27" t="s">
        <v>143</v>
      </c>
      <c r="C46" s="28"/>
      <c r="D46" s="28"/>
      <c r="E46" s="29" t="s">
        <v>7</v>
      </c>
      <c r="F46" s="16" t="s">
        <v>40</v>
      </c>
      <c r="G46" s="17">
        <v>6012.86</v>
      </c>
      <c r="H46" s="18"/>
      <c r="I46" s="28"/>
      <c r="J46" s="28"/>
      <c r="K46" s="16" t="s">
        <v>883</v>
      </c>
      <c r="L46" s="16" t="s">
        <v>954</v>
      </c>
      <c r="M46" s="35" t="s">
        <v>91</v>
      </c>
      <c r="N46" s="36">
        <v>15</v>
      </c>
      <c r="O46" s="37">
        <f t="shared" si="1"/>
        <v>2332.98968</v>
      </c>
      <c r="P46" s="37">
        <f t="shared" si="2"/>
        <v>388.831613333333</v>
      </c>
      <c r="Q46" s="37">
        <f t="shared" si="3"/>
        <v>388.831613333333</v>
      </c>
      <c r="R46" s="37">
        <f t="shared" si="4"/>
        <v>388.831613333333</v>
      </c>
      <c r="S46" s="37">
        <f t="shared" si="5"/>
        <v>388.831613333333</v>
      </c>
      <c r="T46" s="37">
        <f t="shared" si="6"/>
        <v>3888.31613333333</v>
      </c>
      <c r="U46" s="45">
        <f t="shared" si="7"/>
        <v>2124.54386666667</v>
      </c>
      <c r="V46" s="46">
        <v>0.03</v>
      </c>
      <c r="W46" s="37">
        <f t="shared" si="8"/>
        <v>180.3858</v>
      </c>
    </row>
    <row r="47" s="1" customFormat="1" spans="1:23">
      <c r="A47" s="13" t="s">
        <v>163</v>
      </c>
      <c r="B47" s="27" t="s">
        <v>164</v>
      </c>
      <c r="C47" s="28"/>
      <c r="D47" s="28"/>
      <c r="E47" s="29" t="s">
        <v>3</v>
      </c>
      <c r="F47" s="16" t="s">
        <v>47</v>
      </c>
      <c r="G47" s="17">
        <v>24771.12</v>
      </c>
      <c r="H47" s="18"/>
      <c r="I47" s="28"/>
      <c r="J47" s="28"/>
      <c r="K47" s="16" t="s">
        <v>883</v>
      </c>
      <c r="L47" s="16" t="s">
        <v>954</v>
      </c>
      <c r="M47" s="35" t="s">
        <v>91</v>
      </c>
      <c r="N47" s="36">
        <v>10</v>
      </c>
      <c r="O47" s="37">
        <f t="shared" si="1"/>
        <v>14416.79184</v>
      </c>
      <c r="P47" s="37">
        <f t="shared" si="2"/>
        <v>2402.79864</v>
      </c>
      <c r="Q47" s="37">
        <f t="shared" si="3"/>
        <v>2402.79864</v>
      </c>
      <c r="R47" s="37">
        <f t="shared" si="4"/>
        <v>2402.79864</v>
      </c>
      <c r="S47" s="37">
        <f t="shared" si="5"/>
        <v>2402.79864</v>
      </c>
      <c r="T47" s="37">
        <f t="shared" si="6"/>
        <v>24027.9864</v>
      </c>
      <c r="U47" s="45">
        <f t="shared" si="7"/>
        <v>743.133599999997</v>
      </c>
      <c r="V47" s="46">
        <v>0.03</v>
      </c>
      <c r="W47" s="37">
        <f t="shared" si="8"/>
        <v>743.1336</v>
      </c>
    </row>
    <row r="48" s="1" customFormat="1" spans="1:23">
      <c r="A48" s="13" t="s">
        <v>165</v>
      </c>
      <c r="B48" s="27" t="s">
        <v>166</v>
      </c>
      <c r="C48" s="28"/>
      <c r="D48" s="28"/>
      <c r="E48" s="29" t="s">
        <v>3</v>
      </c>
      <c r="F48" s="16" t="s">
        <v>47</v>
      </c>
      <c r="G48" s="17">
        <v>591.3</v>
      </c>
      <c r="H48" s="18"/>
      <c r="I48" s="28"/>
      <c r="J48" s="28"/>
      <c r="K48" s="16" t="s">
        <v>883</v>
      </c>
      <c r="L48" s="16" t="s">
        <v>954</v>
      </c>
      <c r="M48" s="35" t="s">
        <v>91</v>
      </c>
      <c r="N48" s="36">
        <v>10</v>
      </c>
      <c r="O48" s="37">
        <f t="shared" si="1"/>
        <v>344.1366</v>
      </c>
      <c r="P48" s="37">
        <f t="shared" si="2"/>
        <v>57.3561</v>
      </c>
      <c r="Q48" s="37">
        <f t="shared" si="3"/>
        <v>57.3561</v>
      </c>
      <c r="R48" s="37">
        <f t="shared" si="4"/>
        <v>57.3561</v>
      </c>
      <c r="S48" s="37">
        <f t="shared" si="5"/>
        <v>57.3561</v>
      </c>
      <c r="T48" s="37">
        <f t="shared" si="6"/>
        <v>573.561</v>
      </c>
      <c r="U48" s="45">
        <f t="shared" si="7"/>
        <v>17.7390000000001</v>
      </c>
      <c r="V48" s="46">
        <v>0.03</v>
      </c>
      <c r="W48" s="37">
        <f t="shared" si="8"/>
        <v>17.739</v>
      </c>
    </row>
    <row r="49" s="1" customFormat="1" spans="1:23">
      <c r="A49" s="13" t="s">
        <v>167</v>
      </c>
      <c r="B49" s="27" t="s">
        <v>168</v>
      </c>
      <c r="C49" s="28"/>
      <c r="D49" s="28"/>
      <c r="E49" s="29" t="s">
        <v>3</v>
      </c>
      <c r="F49" s="16" t="s">
        <v>47</v>
      </c>
      <c r="G49" s="17">
        <v>570.48</v>
      </c>
      <c r="H49" s="18"/>
      <c r="I49" s="28"/>
      <c r="J49" s="28"/>
      <c r="K49" s="16" t="s">
        <v>883</v>
      </c>
      <c r="L49" s="16" t="s">
        <v>954</v>
      </c>
      <c r="M49" s="35" t="s">
        <v>91</v>
      </c>
      <c r="N49" s="36">
        <v>10</v>
      </c>
      <c r="O49" s="37">
        <f t="shared" si="1"/>
        <v>332.01936</v>
      </c>
      <c r="P49" s="37">
        <f t="shared" si="2"/>
        <v>55.33656</v>
      </c>
      <c r="Q49" s="37">
        <f t="shared" si="3"/>
        <v>55.33656</v>
      </c>
      <c r="R49" s="37">
        <f t="shared" si="4"/>
        <v>55.33656</v>
      </c>
      <c r="S49" s="37">
        <f t="shared" si="5"/>
        <v>55.33656</v>
      </c>
      <c r="T49" s="37">
        <f t="shared" si="6"/>
        <v>553.3656</v>
      </c>
      <c r="U49" s="45">
        <f t="shared" si="7"/>
        <v>17.1143999999999</v>
      </c>
      <c r="V49" s="46">
        <v>0.03</v>
      </c>
      <c r="W49" s="37">
        <f t="shared" si="8"/>
        <v>17.1144</v>
      </c>
    </row>
    <row r="50" s="1" customFormat="1" spans="1:23">
      <c r="A50" s="13" t="s">
        <v>169</v>
      </c>
      <c r="B50" s="27" t="s">
        <v>170</v>
      </c>
      <c r="C50" s="28"/>
      <c r="D50" s="28"/>
      <c r="E50" s="29" t="s">
        <v>3</v>
      </c>
      <c r="F50" s="16" t="s">
        <v>47</v>
      </c>
      <c r="G50" s="17">
        <v>768.42</v>
      </c>
      <c r="H50" s="18"/>
      <c r="I50" s="28"/>
      <c r="J50" s="28"/>
      <c r="K50" s="16" t="s">
        <v>883</v>
      </c>
      <c r="L50" s="16" t="s">
        <v>954</v>
      </c>
      <c r="M50" s="35" t="s">
        <v>91</v>
      </c>
      <c r="N50" s="36">
        <v>10</v>
      </c>
      <c r="O50" s="37">
        <f t="shared" si="1"/>
        <v>447.22044</v>
      </c>
      <c r="P50" s="37">
        <f t="shared" si="2"/>
        <v>74.53674</v>
      </c>
      <c r="Q50" s="37">
        <f t="shared" si="3"/>
        <v>74.53674</v>
      </c>
      <c r="R50" s="37">
        <f t="shared" si="4"/>
        <v>74.53674</v>
      </c>
      <c r="S50" s="37">
        <f t="shared" si="5"/>
        <v>74.53674</v>
      </c>
      <c r="T50" s="37">
        <f t="shared" si="6"/>
        <v>745.3674</v>
      </c>
      <c r="U50" s="45">
        <f t="shared" si="7"/>
        <v>23.0526</v>
      </c>
      <c r="V50" s="46">
        <v>0.03</v>
      </c>
      <c r="W50" s="37">
        <f t="shared" si="8"/>
        <v>23.0526</v>
      </c>
    </row>
    <row r="51" s="1" customFormat="1" spans="1:23">
      <c r="A51" s="13" t="s">
        <v>171</v>
      </c>
      <c r="B51" s="27" t="s">
        <v>172</v>
      </c>
      <c r="C51" s="28"/>
      <c r="D51" s="28"/>
      <c r="E51" s="29" t="s">
        <v>3</v>
      </c>
      <c r="F51" s="16" t="s">
        <v>47</v>
      </c>
      <c r="G51" s="17">
        <v>4365.81</v>
      </c>
      <c r="H51" s="18"/>
      <c r="I51" s="28"/>
      <c r="J51" s="28"/>
      <c r="K51" s="16" t="s">
        <v>883</v>
      </c>
      <c r="L51" s="16" t="s">
        <v>954</v>
      </c>
      <c r="M51" s="35" t="s">
        <v>91</v>
      </c>
      <c r="N51" s="36">
        <v>10</v>
      </c>
      <c r="O51" s="37">
        <f t="shared" si="1"/>
        <v>2540.90142</v>
      </c>
      <c r="P51" s="37">
        <f t="shared" si="2"/>
        <v>423.48357</v>
      </c>
      <c r="Q51" s="37">
        <f t="shared" si="3"/>
        <v>423.48357</v>
      </c>
      <c r="R51" s="37">
        <f t="shared" si="4"/>
        <v>423.48357</v>
      </c>
      <c r="S51" s="37">
        <f t="shared" si="5"/>
        <v>423.48357</v>
      </c>
      <c r="T51" s="37">
        <f t="shared" si="6"/>
        <v>4234.8357</v>
      </c>
      <c r="U51" s="45">
        <f t="shared" si="7"/>
        <v>130.974300000001</v>
      </c>
      <c r="V51" s="46">
        <v>0.03</v>
      </c>
      <c r="W51" s="37">
        <f t="shared" si="8"/>
        <v>130.9743</v>
      </c>
    </row>
    <row r="52" s="1" customFormat="1" spans="1:23">
      <c r="A52" s="13" t="s">
        <v>173</v>
      </c>
      <c r="B52" s="27" t="s">
        <v>174</v>
      </c>
      <c r="C52" s="28"/>
      <c r="D52" s="28"/>
      <c r="E52" s="29" t="s">
        <v>3</v>
      </c>
      <c r="F52" s="16" t="s">
        <v>47</v>
      </c>
      <c r="G52" s="17">
        <v>671.23</v>
      </c>
      <c r="H52" s="18"/>
      <c r="I52" s="28"/>
      <c r="J52" s="28"/>
      <c r="K52" s="16" t="s">
        <v>883</v>
      </c>
      <c r="L52" s="16" t="s">
        <v>954</v>
      </c>
      <c r="M52" s="35" t="s">
        <v>91</v>
      </c>
      <c r="N52" s="36">
        <v>10</v>
      </c>
      <c r="O52" s="37">
        <f t="shared" si="1"/>
        <v>390.65586</v>
      </c>
      <c r="P52" s="37">
        <f t="shared" si="2"/>
        <v>65.10931</v>
      </c>
      <c r="Q52" s="37">
        <f t="shared" si="3"/>
        <v>65.10931</v>
      </c>
      <c r="R52" s="37">
        <f t="shared" si="4"/>
        <v>65.10931</v>
      </c>
      <c r="S52" s="37">
        <f t="shared" si="5"/>
        <v>65.10931</v>
      </c>
      <c r="T52" s="37">
        <f t="shared" si="6"/>
        <v>651.0931</v>
      </c>
      <c r="U52" s="45">
        <f t="shared" si="7"/>
        <v>20.1368999999999</v>
      </c>
      <c r="V52" s="46">
        <v>0.03</v>
      </c>
      <c r="W52" s="37">
        <f t="shared" si="8"/>
        <v>20.1369</v>
      </c>
    </row>
    <row r="53" s="1" customFormat="1" spans="1:23">
      <c r="A53" s="13" t="s">
        <v>175</v>
      </c>
      <c r="B53" s="27" t="s">
        <v>176</v>
      </c>
      <c r="C53" s="28"/>
      <c r="D53" s="28"/>
      <c r="E53" s="29" t="s">
        <v>3</v>
      </c>
      <c r="F53" s="16" t="s">
        <v>47</v>
      </c>
      <c r="G53" s="17">
        <v>11635.27</v>
      </c>
      <c r="H53" s="18"/>
      <c r="I53" s="28"/>
      <c r="J53" s="28"/>
      <c r="K53" s="16" t="s">
        <v>883</v>
      </c>
      <c r="L53" s="16" t="s">
        <v>954</v>
      </c>
      <c r="M53" s="35" t="s">
        <v>91</v>
      </c>
      <c r="N53" s="36">
        <v>10</v>
      </c>
      <c r="O53" s="37">
        <f t="shared" si="1"/>
        <v>6771.72714</v>
      </c>
      <c r="P53" s="37">
        <f t="shared" si="2"/>
        <v>1128.62119</v>
      </c>
      <c r="Q53" s="37">
        <f t="shared" si="3"/>
        <v>1128.62119</v>
      </c>
      <c r="R53" s="37">
        <f t="shared" si="4"/>
        <v>1128.62119</v>
      </c>
      <c r="S53" s="37">
        <f t="shared" si="5"/>
        <v>1128.62119</v>
      </c>
      <c r="T53" s="37">
        <f t="shared" si="6"/>
        <v>11286.2119</v>
      </c>
      <c r="U53" s="45">
        <f t="shared" si="7"/>
        <v>349.0581</v>
      </c>
      <c r="V53" s="46">
        <v>0.03</v>
      </c>
      <c r="W53" s="37">
        <f t="shared" si="8"/>
        <v>349.0581</v>
      </c>
    </row>
    <row r="54" s="1" customFormat="1" spans="1:23">
      <c r="A54" s="13" t="s">
        <v>177</v>
      </c>
      <c r="B54" s="27" t="s">
        <v>178</v>
      </c>
      <c r="C54" s="16"/>
      <c r="D54" s="16"/>
      <c r="E54" s="29" t="s">
        <v>7</v>
      </c>
      <c r="F54" s="16" t="s">
        <v>40</v>
      </c>
      <c r="G54" s="17">
        <v>297607.72</v>
      </c>
      <c r="H54" s="18"/>
      <c r="I54" s="17"/>
      <c r="J54" s="17"/>
      <c r="K54" s="16" t="s">
        <v>883</v>
      </c>
      <c r="L54" s="16" t="s">
        <v>954</v>
      </c>
      <c r="M54" s="35" t="s">
        <v>91</v>
      </c>
      <c r="N54" s="36">
        <v>15</v>
      </c>
      <c r="O54" s="37">
        <f t="shared" si="1"/>
        <v>115471.79536</v>
      </c>
      <c r="P54" s="37">
        <f t="shared" si="2"/>
        <v>19245.2992266667</v>
      </c>
      <c r="Q54" s="37">
        <f t="shared" si="3"/>
        <v>19245.2992266667</v>
      </c>
      <c r="R54" s="37">
        <f t="shared" si="4"/>
        <v>19245.2992266667</v>
      </c>
      <c r="S54" s="37">
        <f t="shared" si="5"/>
        <v>19245.2992266667</v>
      </c>
      <c r="T54" s="37">
        <f t="shared" si="6"/>
        <v>192452.992266667</v>
      </c>
      <c r="U54" s="45">
        <f t="shared" si="7"/>
        <v>105154.727733333</v>
      </c>
      <c r="V54" s="46">
        <v>0.03</v>
      </c>
      <c r="W54" s="37">
        <f t="shared" si="8"/>
        <v>8928.2316</v>
      </c>
    </row>
    <row r="55" s="1" customFormat="1" spans="1:23">
      <c r="A55" s="13" t="s">
        <v>179</v>
      </c>
      <c r="B55" s="27" t="s">
        <v>180</v>
      </c>
      <c r="C55" s="16"/>
      <c r="D55" s="16"/>
      <c r="E55" s="29" t="s">
        <v>7</v>
      </c>
      <c r="F55" s="16" t="s">
        <v>40</v>
      </c>
      <c r="G55" s="17">
        <v>23178.55</v>
      </c>
      <c r="H55" s="18"/>
      <c r="I55" s="17"/>
      <c r="J55" s="17"/>
      <c r="K55" s="16" t="s">
        <v>883</v>
      </c>
      <c r="L55" s="16" t="s">
        <v>954</v>
      </c>
      <c r="M55" s="35" t="s">
        <v>91</v>
      </c>
      <c r="N55" s="36">
        <v>15</v>
      </c>
      <c r="O55" s="37">
        <f t="shared" si="1"/>
        <v>8993.2774</v>
      </c>
      <c r="P55" s="37">
        <f t="shared" si="2"/>
        <v>1498.87956666667</v>
      </c>
      <c r="Q55" s="37">
        <f t="shared" si="3"/>
        <v>1498.87956666667</v>
      </c>
      <c r="R55" s="37">
        <f t="shared" si="4"/>
        <v>1498.87956666667</v>
      </c>
      <c r="S55" s="37">
        <f t="shared" si="5"/>
        <v>1498.87956666667</v>
      </c>
      <c r="T55" s="37">
        <f t="shared" si="6"/>
        <v>14988.7956666667</v>
      </c>
      <c r="U55" s="45">
        <f t="shared" si="7"/>
        <v>8189.75433333333</v>
      </c>
      <c r="V55" s="46">
        <v>0.03</v>
      </c>
      <c r="W55" s="37">
        <f t="shared" si="8"/>
        <v>695.3565</v>
      </c>
    </row>
    <row r="56" s="1" customFormat="1" spans="1:23">
      <c r="A56" s="13" t="s">
        <v>181</v>
      </c>
      <c r="B56" s="27" t="s">
        <v>182</v>
      </c>
      <c r="C56" s="16"/>
      <c r="D56" s="16"/>
      <c r="E56" s="29" t="s">
        <v>7</v>
      </c>
      <c r="F56" s="16" t="s">
        <v>40</v>
      </c>
      <c r="G56" s="17">
        <v>66941.5</v>
      </c>
      <c r="H56" s="18"/>
      <c r="I56" s="17"/>
      <c r="J56" s="17"/>
      <c r="K56" s="16" t="s">
        <v>883</v>
      </c>
      <c r="L56" s="16" t="s">
        <v>954</v>
      </c>
      <c r="M56" s="35" t="s">
        <v>91</v>
      </c>
      <c r="N56" s="36">
        <v>15</v>
      </c>
      <c r="O56" s="37">
        <f t="shared" si="1"/>
        <v>25973.302</v>
      </c>
      <c r="P56" s="37">
        <f t="shared" si="2"/>
        <v>4328.88366666667</v>
      </c>
      <c r="Q56" s="37">
        <f t="shared" si="3"/>
        <v>4328.88366666667</v>
      </c>
      <c r="R56" s="37">
        <f t="shared" si="4"/>
        <v>4328.88366666667</v>
      </c>
      <c r="S56" s="37">
        <f t="shared" si="5"/>
        <v>4328.88366666667</v>
      </c>
      <c r="T56" s="37">
        <f t="shared" si="6"/>
        <v>43288.8366666667</v>
      </c>
      <c r="U56" s="45">
        <f t="shared" si="7"/>
        <v>23652.6633333333</v>
      </c>
      <c r="V56" s="46">
        <v>0.03</v>
      </c>
      <c r="W56" s="37">
        <f t="shared" si="8"/>
        <v>2008.245</v>
      </c>
    </row>
    <row r="57" s="1" customFormat="1" spans="1:23">
      <c r="A57" s="13" t="s">
        <v>183</v>
      </c>
      <c r="B57" s="27" t="s">
        <v>184</v>
      </c>
      <c r="C57" s="16"/>
      <c r="D57" s="16"/>
      <c r="E57" s="29" t="s">
        <v>7</v>
      </c>
      <c r="F57" s="16" t="s">
        <v>40</v>
      </c>
      <c r="G57" s="17">
        <v>64183.87</v>
      </c>
      <c r="H57" s="18"/>
      <c r="I57" s="17"/>
      <c r="J57" s="17"/>
      <c r="K57" s="16" t="s">
        <v>883</v>
      </c>
      <c r="L57" s="16" t="s">
        <v>954</v>
      </c>
      <c r="M57" s="35" t="s">
        <v>91</v>
      </c>
      <c r="N57" s="36">
        <v>15</v>
      </c>
      <c r="O57" s="37">
        <f t="shared" si="1"/>
        <v>24903.34156</v>
      </c>
      <c r="P57" s="37">
        <f t="shared" si="2"/>
        <v>4150.55692666667</v>
      </c>
      <c r="Q57" s="37">
        <f t="shared" si="3"/>
        <v>4150.55692666667</v>
      </c>
      <c r="R57" s="37">
        <f t="shared" si="4"/>
        <v>4150.55692666667</v>
      </c>
      <c r="S57" s="37">
        <f t="shared" si="5"/>
        <v>4150.55692666667</v>
      </c>
      <c r="T57" s="37">
        <f t="shared" si="6"/>
        <v>41505.5692666667</v>
      </c>
      <c r="U57" s="45">
        <f t="shared" si="7"/>
        <v>22678.3007333333</v>
      </c>
      <c r="V57" s="46">
        <v>0.03</v>
      </c>
      <c r="W57" s="37">
        <f t="shared" si="8"/>
        <v>1925.5161</v>
      </c>
    </row>
    <row r="58" s="1" customFormat="1" spans="1:23">
      <c r="A58" s="13" t="s">
        <v>185</v>
      </c>
      <c r="B58" s="27" t="s">
        <v>186</v>
      </c>
      <c r="C58" s="16"/>
      <c r="D58" s="16"/>
      <c r="E58" s="29" t="s">
        <v>7</v>
      </c>
      <c r="F58" s="16" t="s">
        <v>40</v>
      </c>
      <c r="G58" s="17">
        <v>21793.08</v>
      </c>
      <c r="H58" s="18"/>
      <c r="I58" s="17"/>
      <c r="J58" s="17"/>
      <c r="K58" s="16" t="s">
        <v>883</v>
      </c>
      <c r="L58" s="16" t="s">
        <v>954</v>
      </c>
      <c r="M58" s="35" t="s">
        <v>91</v>
      </c>
      <c r="N58" s="36">
        <v>15</v>
      </c>
      <c r="O58" s="37">
        <f t="shared" si="1"/>
        <v>8455.71504</v>
      </c>
      <c r="P58" s="37">
        <f t="shared" si="2"/>
        <v>1409.28584</v>
      </c>
      <c r="Q58" s="37">
        <f t="shared" si="3"/>
        <v>1409.28584</v>
      </c>
      <c r="R58" s="37">
        <f t="shared" si="4"/>
        <v>1409.28584</v>
      </c>
      <c r="S58" s="37">
        <f t="shared" si="5"/>
        <v>1409.28584</v>
      </c>
      <c r="T58" s="37">
        <f t="shared" si="6"/>
        <v>14092.8584</v>
      </c>
      <c r="U58" s="45">
        <f t="shared" si="7"/>
        <v>7700.2216</v>
      </c>
      <c r="V58" s="46">
        <v>0.03</v>
      </c>
      <c r="W58" s="37">
        <f t="shared" si="8"/>
        <v>653.7924</v>
      </c>
    </row>
    <row r="59" s="1" customFormat="1" spans="1:23">
      <c r="A59" s="13" t="s">
        <v>187</v>
      </c>
      <c r="B59" s="27" t="s">
        <v>188</v>
      </c>
      <c r="C59" s="16"/>
      <c r="D59" s="16"/>
      <c r="E59" s="29" t="s">
        <v>7</v>
      </c>
      <c r="F59" s="16" t="s">
        <v>18</v>
      </c>
      <c r="G59" s="17">
        <v>5516.52</v>
      </c>
      <c r="H59" s="18"/>
      <c r="I59" s="17"/>
      <c r="J59" s="17"/>
      <c r="K59" s="16" t="s">
        <v>883</v>
      </c>
      <c r="L59" s="16" t="s">
        <v>954</v>
      </c>
      <c r="M59" s="35" t="s">
        <v>91</v>
      </c>
      <c r="N59" s="36">
        <v>15</v>
      </c>
      <c r="O59" s="37">
        <f t="shared" si="1"/>
        <v>2140.40976</v>
      </c>
      <c r="P59" s="37">
        <f t="shared" si="2"/>
        <v>356.73496</v>
      </c>
      <c r="Q59" s="37">
        <f t="shared" si="3"/>
        <v>356.73496</v>
      </c>
      <c r="R59" s="37">
        <f t="shared" si="4"/>
        <v>356.73496</v>
      </c>
      <c r="S59" s="37">
        <f t="shared" si="5"/>
        <v>356.73496</v>
      </c>
      <c r="T59" s="37">
        <f t="shared" si="6"/>
        <v>3567.3496</v>
      </c>
      <c r="U59" s="45">
        <f t="shared" si="7"/>
        <v>1949.1704</v>
      </c>
      <c r="V59" s="46">
        <v>0.03</v>
      </c>
      <c r="W59" s="37">
        <f t="shared" si="8"/>
        <v>165.4956</v>
      </c>
    </row>
    <row r="60" s="1" customFormat="1" spans="1:23">
      <c r="A60" s="13" t="s">
        <v>189</v>
      </c>
      <c r="B60" s="27" t="s">
        <v>190</v>
      </c>
      <c r="C60" s="16"/>
      <c r="D60" s="16"/>
      <c r="E60" s="29" t="s">
        <v>7</v>
      </c>
      <c r="F60" s="16" t="s">
        <v>18</v>
      </c>
      <c r="G60" s="17">
        <v>3825.7</v>
      </c>
      <c r="H60" s="18"/>
      <c r="I60" s="17"/>
      <c r="J60" s="17"/>
      <c r="K60" s="16" t="s">
        <v>883</v>
      </c>
      <c r="L60" s="16" t="s">
        <v>954</v>
      </c>
      <c r="M60" s="35" t="s">
        <v>91</v>
      </c>
      <c r="N60" s="36">
        <v>15</v>
      </c>
      <c r="O60" s="37">
        <f t="shared" si="1"/>
        <v>1484.3716</v>
      </c>
      <c r="P60" s="37">
        <f t="shared" si="2"/>
        <v>247.395266666667</v>
      </c>
      <c r="Q60" s="37">
        <f t="shared" si="3"/>
        <v>247.395266666667</v>
      </c>
      <c r="R60" s="37">
        <f t="shared" si="4"/>
        <v>247.395266666667</v>
      </c>
      <c r="S60" s="37">
        <f t="shared" si="5"/>
        <v>247.395266666667</v>
      </c>
      <c r="T60" s="37">
        <f t="shared" si="6"/>
        <v>2473.95266666667</v>
      </c>
      <c r="U60" s="45">
        <f t="shared" si="7"/>
        <v>1351.74733333333</v>
      </c>
      <c r="V60" s="46">
        <v>0.03</v>
      </c>
      <c r="W60" s="37">
        <f t="shared" si="8"/>
        <v>114.771</v>
      </c>
    </row>
    <row r="61" s="1" customFormat="1" spans="1:23">
      <c r="A61" s="13" t="s">
        <v>191</v>
      </c>
      <c r="B61" s="27" t="s">
        <v>192</v>
      </c>
      <c r="C61" s="16"/>
      <c r="D61" s="16"/>
      <c r="E61" s="29" t="s">
        <v>7</v>
      </c>
      <c r="F61" s="16" t="s">
        <v>40</v>
      </c>
      <c r="G61" s="17">
        <v>21196.4</v>
      </c>
      <c r="H61" s="18"/>
      <c r="I61" s="17"/>
      <c r="J61" s="17"/>
      <c r="K61" s="16" t="s">
        <v>883</v>
      </c>
      <c r="L61" s="16" t="s">
        <v>954</v>
      </c>
      <c r="M61" s="35" t="s">
        <v>91</v>
      </c>
      <c r="N61" s="36">
        <v>15</v>
      </c>
      <c r="O61" s="37">
        <f t="shared" si="1"/>
        <v>8224.2032</v>
      </c>
      <c r="P61" s="37">
        <f t="shared" si="2"/>
        <v>1370.70053333333</v>
      </c>
      <c r="Q61" s="37">
        <f t="shared" si="3"/>
        <v>1370.70053333333</v>
      </c>
      <c r="R61" s="37">
        <f t="shared" si="4"/>
        <v>1370.70053333333</v>
      </c>
      <c r="S61" s="37">
        <f t="shared" si="5"/>
        <v>1370.70053333333</v>
      </c>
      <c r="T61" s="37">
        <f t="shared" si="6"/>
        <v>13707.0053333333</v>
      </c>
      <c r="U61" s="45">
        <f t="shared" si="7"/>
        <v>7489.39466666667</v>
      </c>
      <c r="V61" s="46">
        <v>0.03</v>
      </c>
      <c r="W61" s="37">
        <f t="shared" si="8"/>
        <v>635.892</v>
      </c>
    </row>
    <row r="62" s="1" customFormat="1" spans="1:23">
      <c r="A62" s="13" t="s">
        <v>193</v>
      </c>
      <c r="B62" s="27" t="s">
        <v>194</v>
      </c>
      <c r="C62" s="16"/>
      <c r="D62" s="16"/>
      <c r="E62" s="29" t="s">
        <v>7</v>
      </c>
      <c r="F62" s="16" t="s">
        <v>40</v>
      </c>
      <c r="G62" s="17">
        <v>108047.91</v>
      </c>
      <c r="H62" s="18"/>
      <c r="I62" s="17"/>
      <c r="J62" s="17"/>
      <c r="K62" s="16" t="s">
        <v>883</v>
      </c>
      <c r="L62" s="16" t="s">
        <v>954</v>
      </c>
      <c r="M62" s="35" t="s">
        <v>91</v>
      </c>
      <c r="N62" s="36">
        <v>15</v>
      </c>
      <c r="O62" s="37">
        <f t="shared" si="1"/>
        <v>41922.58908</v>
      </c>
      <c r="P62" s="37">
        <f t="shared" si="2"/>
        <v>6987.09818</v>
      </c>
      <c r="Q62" s="37">
        <f t="shared" si="3"/>
        <v>6987.09818</v>
      </c>
      <c r="R62" s="37">
        <f t="shared" si="4"/>
        <v>6987.09818</v>
      </c>
      <c r="S62" s="37">
        <f t="shared" si="5"/>
        <v>6987.09818</v>
      </c>
      <c r="T62" s="37">
        <f t="shared" si="6"/>
        <v>69870.9818</v>
      </c>
      <c r="U62" s="45">
        <f t="shared" si="7"/>
        <v>38176.9282</v>
      </c>
      <c r="V62" s="46">
        <v>0.03</v>
      </c>
      <c r="W62" s="37">
        <f t="shared" si="8"/>
        <v>3241.4373</v>
      </c>
    </row>
    <row r="63" s="1" customFormat="1" spans="1:23">
      <c r="A63" s="13" t="s">
        <v>195</v>
      </c>
      <c r="B63" s="27" t="s">
        <v>196</v>
      </c>
      <c r="C63" s="30"/>
      <c r="D63" s="30"/>
      <c r="E63" s="29" t="s">
        <v>2</v>
      </c>
      <c r="F63" s="16" t="s">
        <v>35</v>
      </c>
      <c r="G63" s="17">
        <v>24659.85</v>
      </c>
      <c r="H63" s="18"/>
      <c r="I63" s="30"/>
      <c r="J63" s="30"/>
      <c r="K63" s="16" t="s">
        <v>883</v>
      </c>
      <c r="L63" s="16" t="s">
        <v>954</v>
      </c>
      <c r="M63" s="35" t="s">
        <v>91</v>
      </c>
      <c r="N63" s="36">
        <v>10</v>
      </c>
      <c r="O63" s="37">
        <f t="shared" si="1"/>
        <v>14352.0327</v>
      </c>
      <c r="P63" s="37">
        <f t="shared" si="2"/>
        <v>2392.00545</v>
      </c>
      <c r="Q63" s="37">
        <f t="shared" si="3"/>
        <v>2392.00545</v>
      </c>
      <c r="R63" s="37">
        <f t="shared" si="4"/>
        <v>2392.00545</v>
      </c>
      <c r="S63" s="37">
        <f t="shared" si="5"/>
        <v>2392.00545</v>
      </c>
      <c r="T63" s="37">
        <f t="shared" si="6"/>
        <v>23920.0545</v>
      </c>
      <c r="U63" s="45">
        <f t="shared" si="7"/>
        <v>739.7955</v>
      </c>
      <c r="V63" s="46">
        <v>0.03</v>
      </c>
      <c r="W63" s="37">
        <f t="shared" si="8"/>
        <v>739.7955</v>
      </c>
    </row>
    <row r="64" s="1" customFormat="1" spans="1:23">
      <c r="A64" s="13" t="s">
        <v>197</v>
      </c>
      <c r="B64" s="27" t="s">
        <v>198</v>
      </c>
      <c r="C64" s="28"/>
      <c r="D64" s="28"/>
      <c r="E64" s="29" t="s">
        <v>2</v>
      </c>
      <c r="F64" s="16" t="s">
        <v>35</v>
      </c>
      <c r="G64" s="17">
        <v>59167.51</v>
      </c>
      <c r="H64" s="18"/>
      <c r="I64" s="28"/>
      <c r="J64" s="28"/>
      <c r="K64" s="16" t="s">
        <v>883</v>
      </c>
      <c r="L64" s="16" t="s">
        <v>954</v>
      </c>
      <c r="M64" s="35" t="s">
        <v>91</v>
      </c>
      <c r="N64" s="36">
        <v>10</v>
      </c>
      <c r="O64" s="37">
        <f t="shared" si="1"/>
        <v>34435.49082</v>
      </c>
      <c r="P64" s="37">
        <f t="shared" si="2"/>
        <v>5739.24847</v>
      </c>
      <c r="Q64" s="37">
        <f t="shared" si="3"/>
        <v>5739.24847</v>
      </c>
      <c r="R64" s="37">
        <f t="shared" si="4"/>
        <v>5739.24847</v>
      </c>
      <c r="S64" s="37">
        <f t="shared" si="5"/>
        <v>5739.24847</v>
      </c>
      <c r="T64" s="37">
        <f t="shared" si="6"/>
        <v>57392.4847</v>
      </c>
      <c r="U64" s="45">
        <f t="shared" si="7"/>
        <v>1775.0253</v>
      </c>
      <c r="V64" s="46">
        <v>0.03</v>
      </c>
      <c r="W64" s="37">
        <f t="shared" si="8"/>
        <v>1775.0253</v>
      </c>
    </row>
    <row r="65" s="1" customFormat="1" spans="1:23">
      <c r="A65" s="13" t="s">
        <v>199</v>
      </c>
      <c r="B65" s="27" t="s">
        <v>200</v>
      </c>
      <c r="C65" s="28"/>
      <c r="D65" s="28"/>
      <c r="E65" s="29" t="s">
        <v>2</v>
      </c>
      <c r="F65" s="16" t="s">
        <v>67</v>
      </c>
      <c r="G65" s="17">
        <v>2875.74</v>
      </c>
      <c r="H65" s="18"/>
      <c r="I65" s="28"/>
      <c r="J65" s="28"/>
      <c r="K65" s="16" t="s">
        <v>883</v>
      </c>
      <c r="L65" s="16" t="s">
        <v>954</v>
      </c>
      <c r="M65" s="35" t="s">
        <v>91</v>
      </c>
      <c r="N65" s="36">
        <v>10</v>
      </c>
      <c r="O65" s="37">
        <f t="shared" si="1"/>
        <v>1673.68068</v>
      </c>
      <c r="P65" s="37">
        <f t="shared" si="2"/>
        <v>278.94678</v>
      </c>
      <c r="Q65" s="37">
        <f t="shared" si="3"/>
        <v>278.94678</v>
      </c>
      <c r="R65" s="37">
        <f t="shared" si="4"/>
        <v>278.94678</v>
      </c>
      <c r="S65" s="37">
        <f t="shared" si="5"/>
        <v>278.94678</v>
      </c>
      <c r="T65" s="37">
        <f t="shared" si="6"/>
        <v>2789.4678</v>
      </c>
      <c r="U65" s="45">
        <f t="shared" si="7"/>
        <v>86.2721999999994</v>
      </c>
      <c r="V65" s="46">
        <v>0.03</v>
      </c>
      <c r="W65" s="37">
        <f t="shared" si="8"/>
        <v>86.2722</v>
      </c>
    </row>
    <row r="66" s="1" customFormat="1" spans="1:23">
      <c r="A66" s="13" t="s">
        <v>201</v>
      </c>
      <c r="B66" s="27" t="s">
        <v>202</v>
      </c>
      <c r="C66" s="28"/>
      <c r="D66" s="28"/>
      <c r="E66" s="29" t="s">
        <v>2</v>
      </c>
      <c r="F66" s="16" t="s">
        <v>13</v>
      </c>
      <c r="G66" s="17">
        <v>14618.8</v>
      </c>
      <c r="H66" s="18"/>
      <c r="I66" s="28"/>
      <c r="J66" s="28"/>
      <c r="K66" s="16" t="s">
        <v>883</v>
      </c>
      <c r="L66" s="16" t="s">
        <v>954</v>
      </c>
      <c r="M66" s="35" t="s">
        <v>91</v>
      </c>
      <c r="N66" s="36">
        <v>10</v>
      </c>
      <c r="O66" s="37">
        <f t="shared" si="1"/>
        <v>8508.1416</v>
      </c>
      <c r="P66" s="37">
        <f t="shared" si="2"/>
        <v>1418.0236</v>
      </c>
      <c r="Q66" s="37">
        <f t="shared" si="3"/>
        <v>1418.0236</v>
      </c>
      <c r="R66" s="37">
        <f t="shared" si="4"/>
        <v>1418.0236</v>
      </c>
      <c r="S66" s="37">
        <f t="shared" si="5"/>
        <v>1418.0236</v>
      </c>
      <c r="T66" s="37">
        <f t="shared" si="6"/>
        <v>14180.236</v>
      </c>
      <c r="U66" s="45">
        <f t="shared" si="7"/>
        <v>438.563999999998</v>
      </c>
      <c r="V66" s="46">
        <v>0.03</v>
      </c>
      <c r="W66" s="37">
        <f t="shared" si="8"/>
        <v>438.564</v>
      </c>
    </row>
    <row r="67" s="1" customFormat="1" spans="1:23">
      <c r="A67" s="13" t="s">
        <v>203</v>
      </c>
      <c r="B67" s="27" t="s">
        <v>204</v>
      </c>
      <c r="C67" s="28"/>
      <c r="D67" s="28"/>
      <c r="E67" s="29" t="s">
        <v>2</v>
      </c>
      <c r="F67" s="16" t="s">
        <v>49</v>
      </c>
      <c r="G67" s="17">
        <v>82975.2</v>
      </c>
      <c r="H67" s="18"/>
      <c r="I67" s="28"/>
      <c r="J67" s="28"/>
      <c r="K67" s="16" t="s">
        <v>883</v>
      </c>
      <c r="L67" s="16" t="s">
        <v>954</v>
      </c>
      <c r="M67" s="35" t="s">
        <v>91</v>
      </c>
      <c r="N67" s="36">
        <v>10</v>
      </c>
      <c r="O67" s="37">
        <f t="shared" si="1"/>
        <v>48291.5664</v>
      </c>
      <c r="P67" s="37">
        <f t="shared" si="2"/>
        <v>8048.5944</v>
      </c>
      <c r="Q67" s="37">
        <f t="shared" si="3"/>
        <v>8048.5944</v>
      </c>
      <c r="R67" s="37">
        <f t="shared" si="4"/>
        <v>8048.5944</v>
      </c>
      <c r="S67" s="37">
        <f t="shared" si="5"/>
        <v>8048.5944</v>
      </c>
      <c r="T67" s="37">
        <f t="shared" si="6"/>
        <v>80485.944</v>
      </c>
      <c r="U67" s="45">
        <f t="shared" si="7"/>
        <v>2489.25599999999</v>
      </c>
      <c r="V67" s="46">
        <v>0.03</v>
      </c>
      <c r="W67" s="37">
        <f t="shared" si="8"/>
        <v>2489.256</v>
      </c>
    </row>
    <row r="68" s="1" customFormat="1" spans="1:23">
      <c r="A68" s="13" t="s">
        <v>205</v>
      </c>
      <c r="B68" s="27" t="s">
        <v>206</v>
      </c>
      <c r="C68" s="28"/>
      <c r="D68" s="28"/>
      <c r="E68" s="29" t="s">
        <v>2</v>
      </c>
      <c r="F68" s="16" t="s">
        <v>13</v>
      </c>
      <c r="G68" s="17">
        <v>62319.67</v>
      </c>
      <c r="H68" s="18"/>
      <c r="I68" s="28"/>
      <c r="J68" s="28"/>
      <c r="K68" s="16" t="s">
        <v>883</v>
      </c>
      <c r="L68" s="16" t="s">
        <v>954</v>
      </c>
      <c r="M68" s="35" t="s">
        <v>91</v>
      </c>
      <c r="N68" s="36">
        <v>10</v>
      </c>
      <c r="O68" s="37">
        <f t="shared" si="1"/>
        <v>36270.04794</v>
      </c>
      <c r="P68" s="37">
        <f t="shared" si="2"/>
        <v>6045.00799</v>
      </c>
      <c r="Q68" s="37">
        <f t="shared" si="3"/>
        <v>6045.00799</v>
      </c>
      <c r="R68" s="37">
        <f t="shared" si="4"/>
        <v>6045.00799</v>
      </c>
      <c r="S68" s="37">
        <f t="shared" si="5"/>
        <v>6045.00799</v>
      </c>
      <c r="T68" s="37">
        <f t="shared" si="6"/>
        <v>60450.0799</v>
      </c>
      <c r="U68" s="45">
        <f t="shared" si="7"/>
        <v>1869.5901</v>
      </c>
      <c r="V68" s="46">
        <v>0.03</v>
      </c>
      <c r="W68" s="37">
        <f t="shared" si="8"/>
        <v>1869.5901</v>
      </c>
    </row>
    <row r="69" s="1" customFormat="1" spans="1:23">
      <c r="A69" s="13" t="s">
        <v>207</v>
      </c>
      <c r="B69" s="27" t="s">
        <v>208</v>
      </c>
      <c r="C69" s="28"/>
      <c r="D69" s="28"/>
      <c r="E69" s="29" t="s">
        <v>7</v>
      </c>
      <c r="F69" s="16" t="s">
        <v>40</v>
      </c>
      <c r="G69" s="17">
        <v>934.8</v>
      </c>
      <c r="H69" s="18"/>
      <c r="I69" s="28"/>
      <c r="J69" s="28"/>
      <c r="K69" s="16" t="s">
        <v>883</v>
      </c>
      <c r="L69" s="16" t="s">
        <v>954</v>
      </c>
      <c r="M69" s="35" t="s">
        <v>91</v>
      </c>
      <c r="N69" s="36">
        <v>15</v>
      </c>
      <c r="O69" s="37">
        <f t="shared" ref="O69:O132" si="9">G69*(1-V69)/N69*6</f>
        <v>362.7024</v>
      </c>
      <c r="P69" s="37">
        <f t="shared" ref="P69:P132" si="10">G69*(1-V69)/N69</f>
        <v>60.4504</v>
      </c>
      <c r="Q69" s="37">
        <f t="shared" ref="Q69:Q132" si="11">P69</f>
        <v>60.4504</v>
      </c>
      <c r="R69" s="37">
        <f t="shared" ref="R69:R132" si="12">Q69</f>
        <v>60.4504</v>
      </c>
      <c r="S69" s="37">
        <f t="shared" ref="S69:S132" si="13">R69</f>
        <v>60.4504</v>
      </c>
      <c r="T69" s="37">
        <f t="shared" ref="T69:T132" si="14">O69+P69+Q69+R69+S69</f>
        <v>604.504</v>
      </c>
      <c r="U69" s="45">
        <f t="shared" ref="U69:U132" si="15">G69-T69</f>
        <v>330.296</v>
      </c>
      <c r="V69" s="46">
        <v>0.03</v>
      </c>
      <c r="W69" s="37">
        <f t="shared" ref="W69:W132" si="16">G69*V69</f>
        <v>28.044</v>
      </c>
    </row>
    <row r="70" s="1" customFormat="1" spans="1:23">
      <c r="A70" s="13" t="s">
        <v>209</v>
      </c>
      <c r="B70" s="27" t="s">
        <v>210</v>
      </c>
      <c r="C70" s="28"/>
      <c r="D70" s="28"/>
      <c r="E70" s="29" t="s">
        <v>7</v>
      </c>
      <c r="F70" s="16" t="s">
        <v>40</v>
      </c>
      <c r="G70" s="17">
        <v>311.6</v>
      </c>
      <c r="H70" s="18"/>
      <c r="I70" s="28"/>
      <c r="J70" s="28"/>
      <c r="K70" s="16" t="s">
        <v>883</v>
      </c>
      <c r="L70" s="16" t="s">
        <v>954</v>
      </c>
      <c r="M70" s="35" t="s">
        <v>91</v>
      </c>
      <c r="N70" s="36">
        <v>15</v>
      </c>
      <c r="O70" s="37">
        <f t="shared" si="9"/>
        <v>120.9008</v>
      </c>
      <c r="P70" s="37">
        <f t="shared" si="10"/>
        <v>20.1501333333333</v>
      </c>
      <c r="Q70" s="37">
        <f t="shared" si="11"/>
        <v>20.1501333333333</v>
      </c>
      <c r="R70" s="37">
        <f t="shared" si="12"/>
        <v>20.1501333333333</v>
      </c>
      <c r="S70" s="37">
        <f t="shared" si="13"/>
        <v>20.1501333333333</v>
      </c>
      <c r="T70" s="37">
        <f t="shared" si="14"/>
        <v>201.501333333333</v>
      </c>
      <c r="U70" s="45">
        <f t="shared" si="15"/>
        <v>110.098666666667</v>
      </c>
      <c r="V70" s="46">
        <v>0.03</v>
      </c>
      <c r="W70" s="37">
        <f t="shared" si="16"/>
        <v>9.348</v>
      </c>
    </row>
    <row r="71" s="1" customFormat="1" spans="1:23">
      <c r="A71" s="13" t="s">
        <v>211</v>
      </c>
      <c r="B71" s="27" t="s">
        <v>212</v>
      </c>
      <c r="C71" s="28"/>
      <c r="D71" s="28"/>
      <c r="E71" s="29" t="s">
        <v>7</v>
      </c>
      <c r="F71" s="16" t="s">
        <v>18</v>
      </c>
      <c r="G71" s="17">
        <v>123.93</v>
      </c>
      <c r="H71" s="18"/>
      <c r="I71" s="28"/>
      <c r="J71" s="28"/>
      <c r="K71" s="16" t="s">
        <v>883</v>
      </c>
      <c r="L71" s="16" t="s">
        <v>954</v>
      </c>
      <c r="M71" s="35" t="s">
        <v>91</v>
      </c>
      <c r="N71" s="36">
        <v>15</v>
      </c>
      <c r="O71" s="37">
        <f t="shared" si="9"/>
        <v>48.08484</v>
      </c>
      <c r="P71" s="37">
        <f t="shared" si="10"/>
        <v>8.01414</v>
      </c>
      <c r="Q71" s="37">
        <f t="shared" si="11"/>
        <v>8.01414</v>
      </c>
      <c r="R71" s="37">
        <f t="shared" si="12"/>
        <v>8.01414</v>
      </c>
      <c r="S71" s="37">
        <f t="shared" si="13"/>
        <v>8.01414</v>
      </c>
      <c r="T71" s="37">
        <f t="shared" si="14"/>
        <v>80.1414</v>
      </c>
      <c r="U71" s="45">
        <f t="shared" si="15"/>
        <v>43.7886</v>
      </c>
      <c r="V71" s="46">
        <v>0.03</v>
      </c>
      <c r="W71" s="37">
        <f t="shared" si="16"/>
        <v>3.7179</v>
      </c>
    </row>
    <row r="72" s="1" customFormat="1" spans="1:23">
      <c r="A72" s="13" t="s">
        <v>213</v>
      </c>
      <c r="B72" s="27" t="s">
        <v>214</v>
      </c>
      <c r="C72" s="28"/>
      <c r="D72" s="28"/>
      <c r="E72" s="29" t="s">
        <v>7</v>
      </c>
      <c r="F72" s="16" t="s">
        <v>40</v>
      </c>
      <c r="G72" s="17">
        <v>45.31</v>
      </c>
      <c r="H72" s="18"/>
      <c r="I72" s="28"/>
      <c r="J72" s="28"/>
      <c r="K72" s="16" t="s">
        <v>883</v>
      </c>
      <c r="L72" s="16" t="s">
        <v>954</v>
      </c>
      <c r="M72" s="35" t="s">
        <v>91</v>
      </c>
      <c r="N72" s="36">
        <v>15</v>
      </c>
      <c r="O72" s="37">
        <f t="shared" si="9"/>
        <v>17.58028</v>
      </c>
      <c r="P72" s="37">
        <f t="shared" si="10"/>
        <v>2.93004666666667</v>
      </c>
      <c r="Q72" s="37">
        <f t="shared" si="11"/>
        <v>2.93004666666667</v>
      </c>
      <c r="R72" s="37">
        <f t="shared" si="12"/>
        <v>2.93004666666667</v>
      </c>
      <c r="S72" s="37">
        <f t="shared" si="13"/>
        <v>2.93004666666667</v>
      </c>
      <c r="T72" s="37">
        <f t="shared" si="14"/>
        <v>29.3004666666667</v>
      </c>
      <c r="U72" s="45">
        <f t="shared" si="15"/>
        <v>16.0095333333333</v>
      </c>
      <c r="V72" s="46">
        <v>0.03</v>
      </c>
      <c r="W72" s="37">
        <f t="shared" si="16"/>
        <v>1.3593</v>
      </c>
    </row>
    <row r="73" s="1" customFormat="1" spans="1:23">
      <c r="A73" s="13" t="s">
        <v>215</v>
      </c>
      <c r="B73" s="27" t="s">
        <v>216</v>
      </c>
      <c r="C73" s="28"/>
      <c r="D73" s="28"/>
      <c r="E73" s="29" t="s">
        <v>7</v>
      </c>
      <c r="F73" s="16" t="s">
        <v>40</v>
      </c>
      <c r="G73" s="17">
        <v>103</v>
      </c>
      <c r="H73" s="18"/>
      <c r="I73" s="28"/>
      <c r="J73" s="28"/>
      <c r="K73" s="16" t="s">
        <v>883</v>
      </c>
      <c r="L73" s="16" t="s">
        <v>954</v>
      </c>
      <c r="M73" s="35" t="s">
        <v>91</v>
      </c>
      <c r="N73" s="36">
        <v>15</v>
      </c>
      <c r="O73" s="37">
        <f t="shared" si="9"/>
        <v>39.964</v>
      </c>
      <c r="P73" s="37">
        <f t="shared" si="10"/>
        <v>6.66066666666667</v>
      </c>
      <c r="Q73" s="37">
        <f t="shared" si="11"/>
        <v>6.66066666666667</v>
      </c>
      <c r="R73" s="37">
        <f t="shared" si="12"/>
        <v>6.66066666666667</v>
      </c>
      <c r="S73" s="37">
        <f t="shared" si="13"/>
        <v>6.66066666666667</v>
      </c>
      <c r="T73" s="37">
        <f t="shared" si="14"/>
        <v>66.6066666666667</v>
      </c>
      <c r="U73" s="45">
        <f t="shared" si="15"/>
        <v>36.3933333333333</v>
      </c>
      <c r="V73" s="46">
        <v>0.03</v>
      </c>
      <c r="W73" s="37">
        <f t="shared" si="16"/>
        <v>3.09</v>
      </c>
    </row>
    <row r="74" s="1" customFormat="1" spans="1:23">
      <c r="A74" s="13" t="s">
        <v>217</v>
      </c>
      <c r="B74" s="27" t="s">
        <v>218</v>
      </c>
      <c r="C74" s="28"/>
      <c r="D74" s="28"/>
      <c r="E74" s="29" t="s">
        <v>7</v>
      </c>
      <c r="F74" s="16" t="s">
        <v>40</v>
      </c>
      <c r="G74" s="17">
        <v>52.71</v>
      </c>
      <c r="H74" s="18"/>
      <c r="I74" s="28"/>
      <c r="J74" s="28"/>
      <c r="K74" s="16" t="s">
        <v>883</v>
      </c>
      <c r="L74" s="16" t="s">
        <v>954</v>
      </c>
      <c r="M74" s="35" t="s">
        <v>91</v>
      </c>
      <c r="N74" s="36">
        <v>15</v>
      </c>
      <c r="O74" s="37">
        <f t="shared" si="9"/>
        <v>20.45148</v>
      </c>
      <c r="P74" s="37">
        <f t="shared" si="10"/>
        <v>3.40858</v>
      </c>
      <c r="Q74" s="37">
        <f t="shared" si="11"/>
        <v>3.40858</v>
      </c>
      <c r="R74" s="37">
        <f t="shared" si="12"/>
        <v>3.40858</v>
      </c>
      <c r="S74" s="37">
        <f t="shared" si="13"/>
        <v>3.40858</v>
      </c>
      <c r="T74" s="37">
        <f t="shared" si="14"/>
        <v>34.0858</v>
      </c>
      <c r="U74" s="45">
        <f t="shared" si="15"/>
        <v>18.6242</v>
      </c>
      <c r="V74" s="46">
        <v>0.03</v>
      </c>
      <c r="W74" s="37">
        <f t="shared" si="16"/>
        <v>1.5813</v>
      </c>
    </row>
    <row r="75" s="1" customFormat="1" spans="1:23">
      <c r="A75" s="13" t="s">
        <v>219</v>
      </c>
      <c r="B75" s="27" t="s">
        <v>220</v>
      </c>
      <c r="C75" s="28"/>
      <c r="D75" s="28"/>
      <c r="E75" s="29" t="s">
        <v>7</v>
      </c>
      <c r="F75" s="16" t="s">
        <v>18</v>
      </c>
      <c r="G75" s="17">
        <v>187.22</v>
      </c>
      <c r="H75" s="18"/>
      <c r="I75" s="28"/>
      <c r="J75" s="28"/>
      <c r="K75" s="16" t="s">
        <v>883</v>
      </c>
      <c r="L75" s="16" t="s">
        <v>954</v>
      </c>
      <c r="M75" s="35" t="s">
        <v>91</v>
      </c>
      <c r="N75" s="36">
        <v>15</v>
      </c>
      <c r="O75" s="37">
        <f t="shared" si="9"/>
        <v>72.64136</v>
      </c>
      <c r="P75" s="37">
        <f t="shared" si="10"/>
        <v>12.1068933333333</v>
      </c>
      <c r="Q75" s="37">
        <f t="shared" si="11"/>
        <v>12.1068933333333</v>
      </c>
      <c r="R75" s="37">
        <f t="shared" si="12"/>
        <v>12.1068933333333</v>
      </c>
      <c r="S75" s="37">
        <f t="shared" si="13"/>
        <v>12.1068933333333</v>
      </c>
      <c r="T75" s="37">
        <f t="shared" si="14"/>
        <v>121.068933333333</v>
      </c>
      <c r="U75" s="45">
        <f t="shared" si="15"/>
        <v>66.1510666666667</v>
      </c>
      <c r="V75" s="46">
        <v>0.03</v>
      </c>
      <c r="W75" s="37">
        <f t="shared" si="16"/>
        <v>5.6166</v>
      </c>
    </row>
    <row r="76" s="1" customFormat="1" spans="1:23">
      <c r="A76" s="13" t="s">
        <v>221</v>
      </c>
      <c r="B76" s="27" t="s">
        <v>222</v>
      </c>
      <c r="C76" s="28"/>
      <c r="D76" s="28"/>
      <c r="E76" s="29" t="s">
        <v>7</v>
      </c>
      <c r="F76" s="16" t="s">
        <v>18</v>
      </c>
      <c r="G76" s="17">
        <v>87.55</v>
      </c>
      <c r="H76" s="18"/>
      <c r="I76" s="28"/>
      <c r="J76" s="28"/>
      <c r="K76" s="16" t="s">
        <v>883</v>
      </c>
      <c r="L76" s="16" t="s">
        <v>954</v>
      </c>
      <c r="M76" s="35" t="s">
        <v>91</v>
      </c>
      <c r="N76" s="36">
        <v>15</v>
      </c>
      <c r="O76" s="37">
        <f t="shared" si="9"/>
        <v>33.9694</v>
      </c>
      <c r="P76" s="37">
        <f t="shared" si="10"/>
        <v>5.66156666666667</v>
      </c>
      <c r="Q76" s="37">
        <f t="shared" si="11"/>
        <v>5.66156666666667</v>
      </c>
      <c r="R76" s="37">
        <f t="shared" si="12"/>
        <v>5.66156666666667</v>
      </c>
      <c r="S76" s="37">
        <f t="shared" si="13"/>
        <v>5.66156666666667</v>
      </c>
      <c r="T76" s="37">
        <f t="shared" si="14"/>
        <v>56.6156666666667</v>
      </c>
      <c r="U76" s="45">
        <f t="shared" si="15"/>
        <v>30.9343333333333</v>
      </c>
      <c r="V76" s="46">
        <v>0.03</v>
      </c>
      <c r="W76" s="37">
        <f t="shared" si="16"/>
        <v>2.6265</v>
      </c>
    </row>
    <row r="77" s="1" customFormat="1" spans="1:23">
      <c r="A77" s="13" t="s">
        <v>223</v>
      </c>
      <c r="B77" s="27" t="s">
        <v>224</v>
      </c>
      <c r="C77" s="28"/>
      <c r="D77" s="28"/>
      <c r="E77" s="29" t="s">
        <v>7</v>
      </c>
      <c r="F77" s="16" t="s">
        <v>18</v>
      </c>
      <c r="G77" s="17">
        <v>300.96</v>
      </c>
      <c r="H77" s="18"/>
      <c r="I77" s="28"/>
      <c r="J77" s="28"/>
      <c r="K77" s="16" t="s">
        <v>883</v>
      </c>
      <c r="L77" s="16" t="s">
        <v>954</v>
      </c>
      <c r="M77" s="35" t="s">
        <v>91</v>
      </c>
      <c r="N77" s="36">
        <v>15</v>
      </c>
      <c r="O77" s="37">
        <f t="shared" si="9"/>
        <v>116.77248</v>
      </c>
      <c r="P77" s="37">
        <f t="shared" si="10"/>
        <v>19.46208</v>
      </c>
      <c r="Q77" s="37">
        <f t="shared" si="11"/>
        <v>19.46208</v>
      </c>
      <c r="R77" s="37">
        <f t="shared" si="12"/>
        <v>19.46208</v>
      </c>
      <c r="S77" s="37">
        <f t="shared" si="13"/>
        <v>19.46208</v>
      </c>
      <c r="T77" s="37">
        <f t="shared" si="14"/>
        <v>194.6208</v>
      </c>
      <c r="U77" s="45">
        <f t="shared" si="15"/>
        <v>106.3392</v>
      </c>
      <c r="V77" s="46">
        <v>0.03</v>
      </c>
      <c r="W77" s="37">
        <f t="shared" si="16"/>
        <v>9.0288</v>
      </c>
    </row>
    <row r="78" s="1" customFormat="1" spans="1:23">
      <c r="A78" s="13" t="s">
        <v>225</v>
      </c>
      <c r="B78" s="27" t="s">
        <v>226</v>
      </c>
      <c r="C78" s="28"/>
      <c r="D78" s="28"/>
      <c r="E78" s="29" t="s">
        <v>7</v>
      </c>
      <c r="F78" s="16" t="s">
        <v>18</v>
      </c>
      <c r="G78" s="17">
        <v>123.59</v>
      </c>
      <c r="H78" s="18"/>
      <c r="I78" s="28"/>
      <c r="J78" s="28"/>
      <c r="K78" s="16" t="s">
        <v>883</v>
      </c>
      <c r="L78" s="16" t="s">
        <v>954</v>
      </c>
      <c r="M78" s="35" t="s">
        <v>91</v>
      </c>
      <c r="N78" s="36">
        <v>15</v>
      </c>
      <c r="O78" s="37">
        <f t="shared" si="9"/>
        <v>47.95292</v>
      </c>
      <c r="P78" s="37">
        <f t="shared" si="10"/>
        <v>7.99215333333333</v>
      </c>
      <c r="Q78" s="37">
        <f t="shared" si="11"/>
        <v>7.99215333333333</v>
      </c>
      <c r="R78" s="37">
        <f t="shared" si="12"/>
        <v>7.99215333333333</v>
      </c>
      <c r="S78" s="37">
        <f t="shared" si="13"/>
        <v>7.99215333333333</v>
      </c>
      <c r="T78" s="37">
        <f t="shared" si="14"/>
        <v>79.9215333333333</v>
      </c>
      <c r="U78" s="45">
        <f t="shared" si="15"/>
        <v>43.6684666666667</v>
      </c>
      <c r="V78" s="46">
        <v>0.03</v>
      </c>
      <c r="W78" s="37">
        <f t="shared" si="16"/>
        <v>3.7077</v>
      </c>
    </row>
    <row r="79" s="1" customFormat="1" spans="1:23">
      <c r="A79" s="13" t="s">
        <v>227</v>
      </c>
      <c r="B79" s="27" t="s">
        <v>228</v>
      </c>
      <c r="C79" s="28"/>
      <c r="D79" s="28"/>
      <c r="E79" s="29" t="s">
        <v>7</v>
      </c>
      <c r="F79" s="16" t="s">
        <v>18</v>
      </c>
      <c r="G79" s="17">
        <v>287.76</v>
      </c>
      <c r="H79" s="18"/>
      <c r="I79" s="28"/>
      <c r="J79" s="28"/>
      <c r="K79" s="16" t="s">
        <v>883</v>
      </c>
      <c r="L79" s="16" t="s">
        <v>954</v>
      </c>
      <c r="M79" s="35" t="s">
        <v>91</v>
      </c>
      <c r="N79" s="36">
        <v>15</v>
      </c>
      <c r="O79" s="37">
        <f t="shared" si="9"/>
        <v>111.65088</v>
      </c>
      <c r="P79" s="37">
        <f t="shared" si="10"/>
        <v>18.60848</v>
      </c>
      <c r="Q79" s="37">
        <f t="shared" si="11"/>
        <v>18.60848</v>
      </c>
      <c r="R79" s="37">
        <f t="shared" si="12"/>
        <v>18.60848</v>
      </c>
      <c r="S79" s="37">
        <f t="shared" si="13"/>
        <v>18.60848</v>
      </c>
      <c r="T79" s="37">
        <f t="shared" si="14"/>
        <v>186.0848</v>
      </c>
      <c r="U79" s="45">
        <f t="shared" si="15"/>
        <v>101.6752</v>
      </c>
      <c r="V79" s="46">
        <v>0.03</v>
      </c>
      <c r="W79" s="37">
        <f t="shared" si="16"/>
        <v>8.6328</v>
      </c>
    </row>
    <row r="80" s="1" customFormat="1" spans="1:23">
      <c r="A80" s="13" t="s">
        <v>229</v>
      </c>
      <c r="B80" s="27" t="s">
        <v>230</v>
      </c>
      <c r="C80" s="28"/>
      <c r="D80" s="28"/>
      <c r="E80" s="29" t="s">
        <v>7</v>
      </c>
      <c r="F80" s="16" t="s">
        <v>18</v>
      </c>
      <c r="G80" s="17">
        <v>1041.95</v>
      </c>
      <c r="H80" s="18"/>
      <c r="I80" s="28"/>
      <c r="J80" s="28"/>
      <c r="K80" s="16" t="s">
        <v>883</v>
      </c>
      <c r="L80" s="16" t="s">
        <v>954</v>
      </c>
      <c r="M80" s="35" t="s">
        <v>91</v>
      </c>
      <c r="N80" s="36">
        <v>15</v>
      </c>
      <c r="O80" s="37">
        <f t="shared" si="9"/>
        <v>404.2766</v>
      </c>
      <c r="P80" s="37">
        <f t="shared" si="10"/>
        <v>67.3794333333333</v>
      </c>
      <c r="Q80" s="37">
        <f t="shared" si="11"/>
        <v>67.3794333333333</v>
      </c>
      <c r="R80" s="37">
        <f t="shared" si="12"/>
        <v>67.3794333333333</v>
      </c>
      <c r="S80" s="37">
        <f t="shared" si="13"/>
        <v>67.3794333333333</v>
      </c>
      <c r="T80" s="37">
        <f t="shared" si="14"/>
        <v>673.794333333333</v>
      </c>
      <c r="U80" s="45">
        <f t="shared" si="15"/>
        <v>368.155666666667</v>
      </c>
      <c r="V80" s="46">
        <v>0.03</v>
      </c>
      <c r="W80" s="37">
        <f t="shared" si="16"/>
        <v>31.2585</v>
      </c>
    </row>
    <row r="81" s="1" customFormat="1" spans="1:23">
      <c r="A81" s="13" t="s">
        <v>231</v>
      </c>
      <c r="B81" s="27" t="s">
        <v>232</v>
      </c>
      <c r="C81" s="28"/>
      <c r="D81" s="28"/>
      <c r="E81" s="29" t="s">
        <v>7</v>
      </c>
      <c r="F81" s="16" t="s">
        <v>18</v>
      </c>
      <c r="G81" s="17">
        <v>357.5</v>
      </c>
      <c r="H81" s="18"/>
      <c r="I81" s="28"/>
      <c r="J81" s="28"/>
      <c r="K81" s="16" t="s">
        <v>883</v>
      </c>
      <c r="L81" s="16" t="s">
        <v>954</v>
      </c>
      <c r="M81" s="35" t="s">
        <v>91</v>
      </c>
      <c r="N81" s="36">
        <v>15</v>
      </c>
      <c r="O81" s="37">
        <f t="shared" si="9"/>
        <v>138.71</v>
      </c>
      <c r="P81" s="37">
        <f t="shared" si="10"/>
        <v>23.1183333333333</v>
      </c>
      <c r="Q81" s="37">
        <f t="shared" si="11"/>
        <v>23.1183333333333</v>
      </c>
      <c r="R81" s="37">
        <f t="shared" si="12"/>
        <v>23.1183333333333</v>
      </c>
      <c r="S81" s="37">
        <f t="shared" si="13"/>
        <v>23.1183333333333</v>
      </c>
      <c r="T81" s="37">
        <f t="shared" si="14"/>
        <v>231.183333333333</v>
      </c>
      <c r="U81" s="45">
        <f t="shared" si="15"/>
        <v>126.316666666667</v>
      </c>
      <c r="V81" s="46">
        <v>0.03</v>
      </c>
      <c r="W81" s="37">
        <f t="shared" si="16"/>
        <v>10.725</v>
      </c>
    </row>
    <row r="82" s="1" customFormat="1" spans="1:23">
      <c r="A82" s="13" t="s">
        <v>233</v>
      </c>
      <c r="B82" s="27" t="s">
        <v>234</v>
      </c>
      <c r="C82" s="28"/>
      <c r="D82" s="28"/>
      <c r="E82" s="29" t="s">
        <v>7</v>
      </c>
      <c r="F82" s="16" t="s">
        <v>18</v>
      </c>
      <c r="G82" s="17">
        <v>597.66</v>
      </c>
      <c r="H82" s="18"/>
      <c r="I82" s="28"/>
      <c r="J82" s="28"/>
      <c r="K82" s="16" t="s">
        <v>883</v>
      </c>
      <c r="L82" s="16" t="s">
        <v>954</v>
      </c>
      <c r="M82" s="35" t="s">
        <v>91</v>
      </c>
      <c r="N82" s="36">
        <v>15</v>
      </c>
      <c r="O82" s="37">
        <f t="shared" si="9"/>
        <v>231.89208</v>
      </c>
      <c r="P82" s="37">
        <f t="shared" si="10"/>
        <v>38.64868</v>
      </c>
      <c r="Q82" s="37">
        <f t="shared" si="11"/>
        <v>38.64868</v>
      </c>
      <c r="R82" s="37">
        <f t="shared" si="12"/>
        <v>38.64868</v>
      </c>
      <c r="S82" s="37">
        <f t="shared" si="13"/>
        <v>38.64868</v>
      </c>
      <c r="T82" s="37">
        <f t="shared" si="14"/>
        <v>386.4868</v>
      </c>
      <c r="U82" s="45">
        <f t="shared" si="15"/>
        <v>211.1732</v>
      </c>
      <c r="V82" s="46">
        <v>0.03</v>
      </c>
      <c r="W82" s="37">
        <f t="shared" si="16"/>
        <v>17.9298</v>
      </c>
    </row>
    <row r="83" s="1" customFormat="1" spans="1:23">
      <c r="A83" s="13" t="s">
        <v>235</v>
      </c>
      <c r="B83" s="27" t="s">
        <v>236</v>
      </c>
      <c r="C83" s="28"/>
      <c r="D83" s="28"/>
      <c r="E83" s="29" t="s">
        <v>7</v>
      </c>
      <c r="F83" s="16" t="s">
        <v>18</v>
      </c>
      <c r="G83" s="17">
        <v>122.96</v>
      </c>
      <c r="H83" s="18"/>
      <c r="I83" s="28"/>
      <c r="J83" s="28"/>
      <c r="K83" s="16" t="s">
        <v>883</v>
      </c>
      <c r="L83" s="16" t="s">
        <v>954</v>
      </c>
      <c r="M83" s="35" t="s">
        <v>91</v>
      </c>
      <c r="N83" s="36">
        <v>15</v>
      </c>
      <c r="O83" s="37">
        <f t="shared" si="9"/>
        <v>47.70848</v>
      </c>
      <c r="P83" s="37">
        <f t="shared" si="10"/>
        <v>7.95141333333333</v>
      </c>
      <c r="Q83" s="37">
        <f t="shared" si="11"/>
        <v>7.95141333333333</v>
      </c>
      <c r="R83" s="37">
        <f t="shared" si="12"/>
        <v>7.95141333333333</v>
      </c>
      <c r="S83" s="37">
        <f t="shared" si="13"/>
        <v>7.95141333333333</v>
      </c>
      <c r="T83" s="37">
        <f t="shared" si="14"/>
        <v>79.5141333333333</v>
      </c>
      <c r="U83" s="45">
        <f t="shared" si="15"/>
        <v>43.4458666666667</v>
      </c>
      <c r="V83" s="46">
        <v>0.03</v>
      </c>
      <c r="W83" s="37">
        <f t="shared" si="16"/>
        <v>3.6888</v>
      </c>
    </row>
    <row r="84" s="1" customFormat="1" spans="1:23">
      <c r="A84" s="13" t="s">
        <v>237</v>
      </c>
      <c r="B84" s="27" t="s">
        <v>238</v>
      </c>
      <c r="C84" s="28"/>
      <c r="D84" s="28"/>
      <c r="E84" s="29" t="s">
        <v>7</v>
      </c>
      <c r="F84" s="16" t="s">
        <v>18</v>
      </c>
      <c r="G84" s="17">
        <v>32.8</v>
      </c>
      <c r="H84" s="18"/>
      <c r="I84" s="28"/>
      <c r="J84" s="28"/>
      <c r="K84" s="16" t="s">
        <v>883</v>
      </c>
      <c r="L84" s="16" t="s">
        <v>954</v>
      </c>
      <c r="M84" s="35" t="s">
        <v>91</v>
      </c>
      <c r="N84" s="36">
        <v>15</v>
      </c>
      <c r="O84" s="37">
        <f t="shared" si="9"/>
        <v>12.7264</v>
      </c>
      <c r="P84" s="37">
        <f t="shared" si="10"/>
        <v>2.12106666666667</v>
      </c>
      <c r="Q84" s="37">
        <f t="shared" si="11"/>
        <v>2.12106666666667</v>
      </c>
      <c r="R84" s="37">
        <f t="shared" si="12"/>
        <v>2.12106666666667</v>
      </c>
      <c r="S84" s="37">
        <f t="shared" si="13"/>
        <v>2.12106666666667</v>
      </c>
      <c r="T84" s="37">
        <f t="shared" si="14"/>
        <v>21.2106666666667</v>
      </c>
      <c r="U84" s="45">
        <f t="shared" si="15"/>
        <v>11.5893333333333</v>
      </c>
      <c r="V84" s="46">
        <v>0.03</v>
      </c>
      <c r="W84" s="37">
        <f t="shared" si="16"/>
        <v>0.984</v>
      </c>
    </row>
    <row r="85" s="1" customFormat="1" spans="1:23">
      <c r="A85" s="13" t="s">
        <v>239</v>
      </c>
      <c r="B85" s="27" t="s">
        <v>240</v>
      </c>
      <c r="C85" s="28"/>
      <c r="D85" s="28"/>
      <c r="E85" s="29" t="s">
        <v>7</v>
      </c>
      <c r="F85" s="16" t="s">
        <v>18</v>
      </c>
      <c r="G85" s="17">
        <v>1572.87</v>
      </c>
      <c r="H85" s="18"/>
      <c r="I85" s="28"/>
      <c r="J85" s="28"/>
      <c r="K85" s="16" t="s">
        <v>883</v>
      </c>
      <c r="L85" s="16" t="s">
        <v>954</v>
      </c>
      <c r="M85" s="35" t="s">
        <v>91</v>
      </c>
      <c r="N85" s="36">
        <v>15</v>
      </c>
      <c r="O85" s="37">
        <f t="shared" si="9"/>
        <v>610.27356</v>
      </c>
      <c r="P85" s="37">
        <f t="shared" si="10"/>
        <v>101.71226</v>
      </c>
      <c r="Q85" s="37">
        <f t="shared" si="11"/>
        <v>101.71226</v>
      </c>
      <c r="R85" s="37">
        <f t="shared" si="12"/>
        <v>101.71226</v>
      </c>
      <c r="S85" s="37">
        <f t="shared" si="13"/>
        <v>101.71226</v>
      </c>
      <c r="T85" s="37">
        <f t="shared" si="14"/>
        <v>1017.1226</v>
      </c>
      <c r="U85" s="45">
        <f t="shared" si="15"/>
        <v>555.7474</v>
      </c>
      <c r="V85" s="46">
        <v>0.03</v>
      </c>
      <c r="W85" s="37">
        <f t="shared" si="16"/>
        <v>47.1861</v>
      </c>
    </row>
    <row r="86" s="1" customFormat="1" spans="1:23">
      <c r="A86" s="13" t="s">
        <v>241</v>
      </c>
      <c r="B86" s="27" t="s">
        <v>242</v>
      </c>
      <c r="C86" s="28"/>
      <c r="D86" s="28"/>
      <c r="E86" s="29" t="s">
        <v>7</v>
      </c>
      <c r="F86" s="16" t="s">
        <v>18</v>
      </c>
      <c r="G86" s="17">
        <v>873</v>
      </c>
      <c r="H86" s="18"/>
      <c r="I86" s="28"/>
      <c r="J86" s="28"/>
      <c r="K86" s="16" t="s">
        <v>883</v>
      </c>
      <c r="L86" s="16" t="s">
        <v>954</v>
      </c>
      <c r="M86" s="35" t="s">
        <v>91</v>
      </c>
      <c r="N86" s="36">
        <v>15</v>
      </c>
      <c r="O86" s="37">
        <f t="shared" si="9"/>
        <v>338.724</v>
      </c>
      <c r="P86" s="37">
        <f t="shared" si="10"/>
        <v>56.454</v>
      </c>
      <c r="Q86" s="37">
        <f t="shared" si="11"/>
        <v>56.454</v>
      </c>
      <c r="R86" s="37">
        <f t="shared" si="12"/>
        <v>56.454</v>
      </c>
      <c r="S86" s="37">
        <f t="shared" si="13"/>
        <v>56.454</v>
      </c>
      <c r="T86" s="37">
        <f t="shared" si="14"/>
        <v>564.54</v>
      </c>
      <c r="U86" s="45">
        <f t="shared" si="15"/>
        <v>308.46</v>
      </c>
      <c r="V86" s="46">
        <v>0.03</v>
      </c>
      <c r="W86" s="37">
        <f t="shared" si="16"/>
        <v>26.19</v>
      </c>
    </row>
    <row r="87" s="1" customFormat="1" spans="1:23">
      <c r="A87" s="13" t="s">
        <v>243</v>
      </c>
      <c r="B87" s="27" t="s">
        <v>244</v>
      </c>
      <c r="C87" s="28"/>
      <c r="D87" s="28"/>
      <c r="E87" s="29" t="s">
        <v>7</v>
      </c>
      <c r="F87" s="16" t="s">
        <v>18</v>
      </c>
      <c r="G87" s="17">
        <v>436.5</v>
      </c>
      <c r="H87" s="18"/>
      <c r="I87" s="28"/>
      <c r="J87" s="28"/>
      <c r="K87" s="16" t="s">
        <v>883</v>
      </c>
      <c r="L87" s="16" t="s">
        <v>954</v>
      </c>
      <c r="M87" s="35" t="s">
        <v>91</v>
      </c>
      <c r="N87" s="36">
        <v>15</v>
      </c>
      <c r="O87" s="37">
        <f t="shared" si="9"/>
        <v>169.362</v>
      </c>
      <c r="P87" s="37">
        <f t="shared" si="10"/>
        <v>28.227</v>
      </c>
      <c r="Q87" s="37">
        <f t="shared" si="11"/>
        <v>28.227</v>
      </c>
      <c r="R87" s="37">
        <f t="shared" si="12"/>
        <v>28.227</v>
      </c>
      <c r="S87" s="37">
        <f t="shared" si="13"/>
        <v>28.227</v>
      </c>
      <c r="T87" s="37">
        <f t="shared" si="14"/>
        <v>282.27</v>
      </c>
      <c r="U87" s="45">
        <f t="shared" si="15"/>
        <v>154.23</v>
      </c>
      <c r="V87" s="46">
        <v>0.03</v>
      </c>
      <c r="W87" s="37">
        <f t="shared" si="16"/>
        <v>13.095</v>
      </c>
    </row>
    <row r="88" s="1" customFormat="1" spans="1:23">
      <c r="A88" s="13" t="s">
        <v>245</v>
      </c>
      <c r="B88" s="27" t="s">
        <v>246</v>
      </c>
      <c r="C88" s="28"/>
      <c r="D88" s="28"/>
      <c r="E88" s="29" t="s">
        <v>7</v>
      </c>
      <c r="F88" s="16" t="s">
        <v>18</v>
      </c>
      <c r="G88" s="17">
        <v>662.64</v>
      </c>
      <c r="H88" s="18"/>
      <c r="I88" s="28"/>
      <c r="J88" s="28"/>
      <c r="K88" s="16" t="s">
        <v>883</v>
      </c>
      <c r="L88" s="16" t="s">
        <v>954</v>
      </c>
      <c r="M88" s="35" t="s">
        <v>91</v>
      </c>
      <c r="N88" s="36">
        <v>15</v>
      </c>
      <c r="O88" s="37">
        <f t="shared" si="9"/>
        <v>257.10432</v>
      </c>
      <c r="P88" s="37">
        <f t="shared" si="10"/>
        <v>42.85072</v>
      </c>
      <c r="Q88" s="37">
        <f t="shared" si="11"/>
        <v>42.85072</v>
      </c>
      <c r="R88" s="37">
        <f t="shared" si="12"/>
        <v>42.85072</v>
      </c>
      <c r="S88" s="37">
        <f t="shared" si="13"/>
        <v>42.85072</v>
      </c>
      <c r="T88" s="37">
        <f t="shared" si="14"/>
        <v>428.5072</v>
      </c>
      <c r="U88" s="45">
        <f t="shared" si="15"/>
        <v>234.1328</v>
      </c>
      <c r="V88" s="46">
        <v>0.03</v>
      </c>
      <c r="W88" s="37">
        <f t="shared" si="16"/>
        <v>19.8792</v>
      </c>
    </row>
    <row r="89" s="1" customFormat="1" spans="1:23">
      <c r="A89" s="13" t="s">
        <v>247</v>
      </c>
      <c r="B89" s="27" t="s">
        <v>248</v>
      </c>
      <c r="C89" s="28"/>
      <c r="D89" s="28"/>
      <c r="E89" s="29" t="s">
        <v>7</v>
      </c>
      <c r="F89" s="16" t="s">
        <v>18</v>
      </c>
      <c r="G89" s="17">
        <v>214.01</v>
      </c>
      <c r="H89" s="18"/>
      <c r="I89" s="28"/>
      <c r="J89" s="28"/>
      <c r="K89" s="16" t="s">
        <v>883</v>
      </c>
      <c r="L89" s="16" t="s">
        <v>954</v>
      </c>
      <c r="M89" s="35" t="s">
        <v>91</v>
      </c>
      <c r="N89" s="36">
        <v>15</v>
      </c>
      <c r="O89" s="37">
        <f t="shared" si="9"/>
        <v>83.03588</v>
      </c>
      <c r="P89" s="37">
        <f t="shared" si="10"/>
        <v>13.8393133333333</v>
      </c>
      <c r="Q89" s="37">
        <f t="shared" si="11"/>
        <v>13.8393133333333</v>
      </c>
      <c r="R89" s="37">
        <f t="shared" si="12"/>
        <v>13.8393133333333</v>
      </c>
      <c r="S89" s="37">
        <f t="shared" si="13"/>
        <v>13.8393133333333</v>
      </c>
      <c r="T89" s="37">
        <f t="shared" si="14"/>
        <v>138.393133333333</v>
      </c>
      <c r="U89" s="45">
        <f t="shared" si="15"/>
        <v>75.6168666666667</v>
      </c>
      <c r="V89" s="46">
        <v>0.03</v>
      </c>
      <c r="W89" s="37">
        <f t="shared" si="16"/>
        <v>6.4203</v>
      </c>
    </row>
    <row r="90" s="1" customFormat="1" spans="1:23">
      <c r="A90" s="13" t="s">
        <v>249</v>
      </c>
      <c r="B90" s="27" t="s">
        <v>250</v>
      </c>
      <c r="C90" s="28"/>
      <c r="D90" s="28"/>
      <c r="E90" s="29" t="s">
        <v>7</v>
      </c>
      <c r="F90" s="16" t="s">
        <v>40</v>
      </c>
      <c r="G90" s="17">
        <v>170.72</v>
      </c>
      <c r="H90" s="18"/>
      <c r="I90" s="28"/>
      <c r="J90" s="28"/>
      <c r="K90" s="16" t="s">
        <v>883</v>
      </c>
      <c r="L90" s="16" t="s">
        <v>954</v>
      </c>
      <c r="M90" s="35" t="s">
        <v>91</v>
      </c>
      <c r="N90" s="36">
        <v>15</v>
      </c>
      <c r="O90" s="37">
        <f t="shared" si="9"/>
        <v>66.23936</v>
      </c>
      <c r="P90" s="37">
        <f t="shared" si="10"/>
        <v>11.0398933333333</v>
      </c>
      <c r="Q90" s="37">
        <f t="shared" si="11"/>
        <v>11.0398933333333</v>
      </c>
      <c r="R90" s="37">
        <f t="shared" si="12"/>
        <v>11.0398933333333</v>
      </c>
      <c r="S90" s="37">
        <f t="shared" si="13"/>
        <v>11.0398933333333</v>
      </c>
      <c r="T90" s="37">
        <f t="shared" si="14"/>
        <v>110.398933333333</v>
      </c>
      <c r="U90" s="45">
        <f t="shared" si="15"/>
        <v>60.3210666666666</v>
      </c>
      <c r="V90" s="46">
        <v>0.03</v>
      </c>
      <c r="W90" s="37">
        <f t="shared" si="16"/>
        <v>5.1216</v>
      </c>
    </row>
    <row r="91" s="1" customFormat="1" spans="1:23">
      <c r="A91" s="13" t="s">
        <v>251</v>
      </c>
      <c r="B91" s="27" t="s">
        <v>252</v>
      </c>
      <c r="C91" s="28"/>
      <c r="D91" s="28"/>
      <c r="E91" s="29" t="s">
        <v>7</v>
      </c>
      <c r="F91" s="16" t="s">
        <v>40</v>
      </c>
      <c r="G91" s="17">
        <v>320.72</v>
      </c>
      <c r="H91" s="18"/>
      <c r="I91" s="28"/>
      <c r="J91" s="28"/>
      <c r="K91" s="16" t="s">
        <v>883</v>
      </c>
      <c r="L91" s="16" t="s">
        <v>954</v>
      </c>
      <c r="M91" s="35" t="s">
        <v>91</v>
      </c>
      <c r="N91" s="36">
        <v>15</v>
      </c>
      <c r="O91" s="37">
        <f t="shared" si="9"/>
        <v>124.43936</v>
      </c>
      <c r="P91" s="37">
        <f t="shared" si="10"/>
        <v>20.7398933333333</v>
      </c>
      <c r="Q91" s="37">
        <f t="shared" si="11"/>
        <v>20.7398933333333</v>
      </c>
      <c r="R91" s="37">
        <f t="shared" si="12"/>
        <v>20.7398933333333</v>
      </c>
      <c r="S91" s="37">
        <f t="shared" si="13"/>
        <v>20.7398933333333</v>
      </c>
      <c r="T91" s="37">
        <f t="shared" si="14"/>
        <v>207.398933333333</v>
      </c>
      <c r="U91" s="45">
        <f t="shared" si="15"/>
        <v>113.321066666667</v>
      </c>
      <c r="V91" s="46">
        <v>0.03</v>
      </c>
      <c r="W91" s="37">
        <f t="shared" si="16"/>
        <v>9.6216</v>
      </c>
    </row>
    <row r="92" s="1" customFormat="1" spans="1:23">
      <c r="A92" s="13" t="s">
        <v>253</v>
      </c>
      <c r="B92" s="27" t="s">
        <v>254</v>
      </c>
      <c r="C92" s="28"/>
      <c r="D92" s="28"/>
      <c r="E92" s="29" t="s">
        <v>7</v>
      </c>
      <c r="F92" s="16" t="s">
        <v>40</v>
      </c>
      <c r="G92" s="17">
        <v>209.26</v>
      </c>
      <c r="H92" s="18"/>
      <c r="I92" s="28"/>
      <c r="J92" s="28"/>
      <c r="K92" s="16" t="s">
        <v>883</v>
      </c>
      <c r="L92" s="16" t="s">
        <v>954</v>
      </c>
      <c r="M92" s="35" t="s">
        <v>91</v>
      </c>
      <c r="N92" s="36">
        <v>15</v>
      </c>
      <c r="O92" s="37">
        <f t="shared" si="9"/>
        <v>81.19288</v>
      </c>
      <c r="P92" s="37">
        <f t="shared" si="10"/>
        <v>13.5321466666667</v>
      </c>
      <c r="Q92" s="37">
        <f t="shared" si="11"/>
        <v>13.5321466666667</v>
      </c>
      <c r="R92" s="37">
        <f t="shared" si="12"/>
        <v>13.5321466666667</v>
      </c>
      <c r="S92" s="37">
        <f t="shared" si="13"/>
        <v>13.5321466666667</v>
      </c>
      <c r="T92" s="37">
        <f t="shared" si="14"/>
        <v>135.321466666667</v>
      </c>
      <c r="U92" s="45">
        <f t="shared" si="15"/>
        <v>73.9385333333333</v>
      </c>
      <c r="V92" s="46">
        <v>0.03</v>
      </c>
      <c r="W92" s="37">
        <f t="shared" si="16"/>
        <v>6.2778</v>
      </c>
    </row>
    <row r="93" s="1" customFormat="1" spans="1:23">
      <c r="A93" s="13" t="s">
        <v>255</v>
      </c>
      <c r="B93" s="27" t="s">
        <v>256</v>
      </c>
      <c r="C93" s="28"/>
      <c r="D93" s="28"/>
      <c r="E93" s="29" t="s">
        <v>7</v>
      </c>
      <c r="F93" s="16" t="s">
        <v>40</v>
      </c>
      <c r="G93" s="17">
        <v>964.12</v>
      </c>
      <c r="H93" s="18"/>
      <c r="I93" s="28"/>
      <c r="J93" s="28"/>
      <c r="K93" s="16" t="s">
        <v>883</v>
      </c>
      <c r="L93" s="16" t="s">
        <v>954</v>
      </c>
      <c r="M93" s="35" t="s">
        <v>91</v>
      </c>
      <c r="N93" s="36">
        <v>15</v>
      </c>
      <c r="O93" s="37">
        <f t="shared" si="9"/>
        <v>374.07856</v>
      </c>
      <c r="P93" s="37">
        <f t="shared" si="10"/>
        <v>62.3464266666667</v>
      </c>
      <c r="Q93" s="37">
        <f t="shared" si="11"/>
        <v>62.3464266666667</v>
      </c>
      <c r="R93" s="37">
        <f t="shared" si="12"/>
        <v>62.3464266666667</v>
      </c>
      <c r="S93" s="37">
        <f t="shared" si="13"/>
        <v>62.3464266666667</v>
      </c>
      <c r="T93" s="37">
        <f t="shared" si="14"/>
        <v>623.464266666667</v>
      </c>
      <c r="U93" s="45">
        <f t="shared" si="15"/>
        <v>340.655733333334</v>
      </c>
      <c r="V93" s="46">
        <v>0.03</v>
      </c>
      <c r="W93" s="37">
        <f t="shared" si="16"/>
        <v>28.9236</v>
      </c>
    </row>
    <row r="94" s="1" customFormat="1" spans="1:23">
      <c r="A94" s="13" t="s">
        <v>257</v>
      </c>
      <c r="B94" s="27" t="s">
        <v>258</v>
      </c>
      <c r="C94" s="28"/>
      <c r="D94" s="28"/>
      <c r="E94" s="29" t="s">
        <v>7</v>
      </c>
      <c r="F94" s="16" t="s">
        <v>18</v>
      </c>
      <c r="G94" s="17">
        <v>68.74</v>
      </c>
      <c r="H94" s="18"/>
      <c r="I94" s="28"/>
      <c r="J94" s="28"/>
      <c r="K94" s="16" t="s">
        <v>883</v>
      </c>
      <c r="L94" s="16" t="s">
        <v>954</v>
      </c>
      <c r="M94" s="35" t="s">
        <v>91</v>
      </c>
      <c r="N94" s="36">
        <v>15</v>
      </c>
      <c r="O94" s="37">
        <f t="shared" si="9"/>
        <v>26.67112</v>
      </c>
      <c r="P94" s="37">
        <f t="shared" si="10"/>
        <v>4.44518666666667</v>
      </c>
      <c r="Q94" s="37">
        <f t="shared" si="11"/>
        <v>4.44518666666667</v>
      </c>
      <c r="R94" s="37">
        <f t="shared" si="12"/>
        <v>4.44518666666667</v>
      </c>
      <c r="S94" s="37">
        <f t="shared" si="13"/>
        <v>4.44518666666667</v>
      </c>
      <c r="T94" s="37">
        <f t="shared" si="14"/>
        <v>44.4518666666667</v>
      </c>
      <c r="U94" s="45">
        <f t="shared" si="15"/>
        <v>24.2881333333333</v>
      </c>
      <c r="V94" s="46">
        <v>0.03</v>
      </c>
      <c r="W94" s="37">
        <f t="shared" si="16"/>
        <v>2.0622</v>
      </c>
    </row>
    <row r="95" s="1" customFormat="1" spans="1:23">
      <c r="A95" s="13" t="s">
        <v>259</v>
      </c>
      <c r="B95" s="27" t="s">
        <v>260</v>
      </c>
      <c r="C95" s="28"/>
      <c r="D95" s="28"/>
      <c r="E95" s="29" t="s">
        <v>7</v>
      </c>
      <c r="F95" s="16" t="s">
        <v>40</v>
      </c>
      <c r="G95" s="17">
        <v>1741.96</v>
      </c>
      <c r="H95" s="18"/>
      <c r="I95" s="28"/>
      <c r="J95" s="28"/>
      <c r="K95" s="16" t="s">
        <v>883</v>
      </c>
      <c r="L95" s="16" t="s">
        <v>954</v>
      </c>
      <c r="M95" s="35" t="s">
        <v>91</v>
      </c>
      <c r="N95" s="36">
        <v>15</v>
      </c>
      <c r="O95" s="37">
        <f t="shared" si="9"/>
        <v>675.88048</v>
      </c>
      <c r="P95" s="37">
        <f t="shared" si="10"/>
        <v>112.646746666667</v>
      </c>
      <c r="Q95" s="37">
        <f t="shared" si="11"/>
        <v>112.646746666667</v>
      </c>
      <c r="R95" s="37">
        <f t="shared" si="12"/>
        <v>112.646746666667</v>
      </c>
      <c r="S95" s="37">
        <f t="shared" si="13"/>
        <v>112.646746666667</v>
      </c>
      <c r="T95" s="37">
        <f t="shared" si="14"/>
        <v>1126.46746666667</v>
      </c>
      <c r="U95" s="45">
        <f t="shared" si="15"/>
        <v>615.492533333334</v>
      </c>
      <c r="V95" s="46">
        <v>0.03</v>
      </c>
      <c r="W95" s="37">
        <f t="shared" si="16"/>
        <v>52.2588</v>
      </c>
    </row>
    <row r="96" s="1" customFormat="1" spans="1:23">
      <c r="A96" s="13" t="s">
        <v>261</v>
      </c>
      <c r="B96" s="27" t="s">
        <v>262</v>
      </c>
      <c r="C96" s="28"/>
      <c r="D96" s="28"/>
      <c r="E96" s="29" t="s">
        <v>7</v>
      </c>
      <c r="F96" s="16" t="s">
        <v>18</v>
      </c>
      <c r="G96" s="17">
        <v>562.7</v>
      </c>
      <c r="H96" s="18"/>
      <c r="I96" s="28"/>
      <c r="J96" s="28"/>
      <c r="K96" s="16" t="s">
        <v>883</v>
      </c>
      <c r="L96" s="16" t="s">
        <v>954</v>
      </c>
      <c r="M96" s="35" t="s">
        <v>91</v>
      </c>
      <c r="N96" s="36">
        <v>15</v>
      </c>
      <c r="O96" s="37">
        <f t="shared" si="9"/>
        <v>218.3276</v>
      </c>
      <c r="P96" s="37">
        <f t="shared" si="10"/>
        <v>36.3879333333333</v>
      </c>
      <c r="Q96" s="37">
        <f t="shared" si="11"/>
        <v>36.3879333333333</v>
      </c>
      <c r="R96" s="37">
        <f t="shared" si="12"/>
        <v>36.3879333333333</v>
      </c>
      <c r="S96" s="37">
        <f t="shared" si="13"/>
        <v>36.3879333333333</v>
      </c>
      <c r="T96" s="37">
        <f t="shared" si="14"/>
        <v>363.879333333333</v>
      </c>
      <c r="U96" s="45">
        <f t="shared" si="15"/>
        <v>198.820666666667</v>
      </c>
      <c r="V96" s="46">
        <v>0.03</v>
      </c>
      <c r="W96" s="37">
        <f t="shared" si="16"/>
        <v>16.881</v>
      </c>
    </row>
    <row r="97" s="1" customFormat="1" spans="1:23">
      <c r="A97" s="13" t="s">
        <v>263</v>
      </c>
      <c r="B97" s="27" t="s">
        <v>264</v>
      </c>
      <c r="C97" s="28"/>
      <c r="D97" s="28"/>
      <c r="E97" s="29" t="s">
        <v>7</v>
      </c>
      <c r="F97" s="16" t="s">
        <v>40</v>
      </c>
      <c r="G97" s="17">
        <v>10301.33</v>
      </c>
      <c r="H97" s="18"/>
      <c r="I97" s="28"/>
      <c r="J97" s="28"/>
      <c r="K97" s="16" t="s">
        <v>883</v>
      </c>
      <c r="L97" s="16" t="s">
        <v>954</v>
      </c>
      <c r="M97" s="35" t="s">
        <v>91</v>
      </c>
      <c r="N97" s="36">
        <v>15</v>
      </c>
      <c r="O97" s="37">
        <f t="shared" si="9"/>
        <v>3996.91604</v>
      </c>
      <c r="P97" s="37">
        <f t="shared" si="10"/>
        <v>666.152673333333</v>
      </c>
      <c r="Q97" s="37">
        <f t="shared" si="11"/>
        <v>666.152673333333</v>
      </c>
      <c r="R97" s="37">
        <f t="shared" si="12"/>
        <v>666.152673333333</v>
      </c>
      <c r="S97" s="37">
        <f t="shared" si="13"/>
        <v>666.152673333333</v>
      </c>
      <c r="T97" s="37">
        <f t="shared" si="14"/>
        <v>6661.52673333333</v>
      </c>
      <c r="U97" s="45">
        <f t="shared" si="15"/>
        <v>3639.80326666667</v>
      </c>
      <c r="V97" s="46">
        <v>0.03</v>
      </c>
      <c r="W97" s="37">
        <f t="shared" si="16"/>
        <v>309.0399</v>
      </c>
    </row>
    <row r="98" s="1" customFormat="1" spans="1:23">
      <c r="A98" s="13" t="s">
        <v>265</v>
      </c>
      <c r="B98" s="27" t="s">
        <v>266</v>
      </c>
      <c r="C98" s="28"/>
      <c r="D98" s="28"/>
      <c r="E98" s="29" t="s">
        <v>7</v>
      </c>
      <c r="F98" s="16" t="s">
        <v>40</v>
      </c>
      <c r="G98" s="17">
        <v>2347.76</v>
      </c>
      <c r="H98" s="18"/>
      <c r="I98" s="28"/>
      <c r="J98" s="28"/>
      <c r="K98" s="16" t="s">
        <v>883</v>
      </c>
      <c r="L98" s="16" t="s">
        <v>954</v>
      </c>
      <c r="M98" s="35" t="s">
        <v>91</v>
      </c>
      <c r="N98" s="36">
        <v>15</v>
      </c>
      <c r="O98" s="37">
        <f t="shared" si="9"/>
        <v>910.93088</v>
      </c>
      <c r="P98" s="37">
        <f t="shared" si="10"/>
        <v>151.821813333333</v>
      </c>
      <c r="Q98" s="37">
        <f t="shared" si="11"/>
        <v>151.821813333333</v>
      </c>
      <c r="R98" s="37">
        <f t="shared" si="12"/>
        <v>151.821813333333</v>
      </c>
      <c r="S98" s="37">
        <f t="shared" si="13"/>
        <v>151.821813333333</v>
      </c>
      <c r="T98" s="37">
        <f t="shared" si="14"/>
        <v>1518.21813333333</v>
      </c>
      <c r="U98" s="45">
        <f t="shared" si="15"/>
        <v>829.541866666666</v>
      </c>
      <c r="V98" s="46">
        <v>0.03</v>
      </c>
      <c r="W98" s="37">
        <f t="shared" si="16"/>
        <v>70.4328</v>
      </c>
    </row>
    <row r="99" s="1" customFormat="1" spans="1:23">
      <c r="A99" s="13" t="s">
        <v>267</v>
      </c>
      <c r="B99" s="27" t="s">
        <v>268</v>
      </c>
      <c r="C99" s="28"/>
      <c r="D99" s="28"/>
      <c r="E99" s="29" t="s">
        <v>7</v>
      </c>
      <c r="F99" s="16" t="s">
        <v>40</v>
      </c>
      <c r="G99" s="17">
        <v>595.5</v>
      </c>
      <c r="H99" s="18"/>
      <c r="I99" s="28"/>
      <c r="J99" s="28"/>
      <c r="K99" s="16" t="s">
        <v>883</v>
      </c>
      <c r="L99" s="16" t="s">
        <v>954</v>
      </c>
      <c r="M99" s="35" t="s">
        <v>91</v>
      </c>
      <c r="N99" s="36">
        <v>15</v>
      </c>
      <c r="O99" s="37">
        <f t="shared" si="9"/>
        <v>231.054</v>
      </c>
      <c r="P99" s="37">
        <f t="shared" si="10"/>
        <v>38.509</v>
      </c>
      <c r="Q99" s="37">
        <f t="shared" si="11"/>
        <v>38.509</v>
      </c>
      <c r="R99" s="37">
        <f t="shared" si="12"/>
        <v>38.509</v>
      </c>
      <c r="S99" s="37">
        <f t="shared" si="13"/>
        <v>38.509</v>
      </c>
      <c r="T99" s="37">
        <f t="shared" si="14"/>
        <v>385.09</v>
      </c>
      <c r="U99" s="45">
        <f t="shared" si="15"/>
        <v>210.41</v>
      </c>
      <c r="V99" s="46">
        <v>0.03</v>
      </c>
      <c r="W99" s="37">
        <f t="shared" si="16"/>
        <v>17.865</v>
      </c>
    </row>
    <row r="100" s="1" customFormat="1" spans="1:23">
      <c r="A100" s="13" t="s">
        <v>269</v>
      </c>
      <c r="B100" s="27" t="s">
        <v>270</v>
      </c>
      <c r="C100" s="28"/>
      <c r="D100" s="28"/>
      <c r="E100" s="29" t="s">
        <v>7</v>
      </c>
      <c r="F100" s="16" t="s">
        <v>40</v>
      </c>
      <c r="G100" s="17">
        <v>1490.58</v>
      </c>
      <c r="H100" s="18"/>
      <c r="I100" s="28"/>
      <c r="J100" s="28"/>
      <c r="K100" s="16" t="s">
        <v>883</v>
      </c>
      <c r="L100" s="16" t="s">
        <v>954</v>
      </c>
      <c r="M100" s="35" t="s">
        <v>91</v>
      </c>
      <c r="N100" s="36">
        <v>15</v>
      </c>
      <c r="O100" s="37">
        <f t="shared" si="9"/>
        <v>578.34504</v>
      </c>
      <c r="P100" s="37">
        <f t="shared" si="10"/>
        <v>96.39084</v>
      </c>
      <c r="Q100" s="37">
        <f t="shared" si="11"/>
        <v>96.39084</v>
      </c>
      <c r="R100" s="37">
        <f t="shared" si="12"/>
        <v>96.39084</v>
      </c>
      <c r="S100" s="37">
        <f t="shared" si="13"/>
        <v>96.39084</v>
      </c>
      <c r="T100" s="37">
        <f t="shared" si="14"/>
        <v>963.9084</v>
      </c>
      <c r="U100" s="45">
        <f t="shared" si="15"/>
        <v>526.6716</v>
      </c>
      <c r="V100" s="46">
        <v>0.03</v>
      </c>
      <c r="W100" s="37">
        <f t="shared" si="16"/>
        <v>44.7174</v>
      </c>
    </row>
    <row r="101" s="1" customFormat="1" spans="1:23">
      <c r="A101" s="13" t="s">
        <v>271</v>
      </c>
      <c r="B101" s="27" t="s">
        <v>272</v>
      </c>
      <c r="C101" s="28"/>
      <c r="D101" s="28"/>
      <c r="E101" s="29" t="s">
        <v>7</v>
      </c>
      <c r="F101" s="16" t="s">
        <v>40</v>
      </c>
      <c r="G101" s="17">
        <v>6000</v>
      </c>
      <c r="H101" s="18"/>
      <c r="I101" s="28"/>
      <c r="J101" s="28"/>
      <c r="K101" s="16" t="s">
        <v>883</v>
      </c>
      <c r="L101" s="16" t="s">
        <v>954</v>
      </c>
      <c r="M101" s="35" t="s">
        <v>91</v>
      </c>
      <c r="N101" s="36">
        <v>15</v>
      </c>
      <c r="O101" s="37">
        <f t="shared" si="9"/>
        <v>2328</v>
      </c>
      <c r="P101" s="37">
        <f t="shared" si="10"/>
        <v>388</v>
      </c>
      <c r="Q101" s="37">
        <f t="shared" si="11"/>
        <v>388</v>
      </c>
      <c r="R101" s="37">
        <f t="shared" si="12"/>
        <v>388</v>
      </c>
      <c r="S101" s="37">
        <f t="shared" si="13"/>
        <v>388</v>
      </c>
      <c r="T101" s="37">
        <f t="shared" si="14"/>
        <v>3880</v>
      </c>
      <c r="U101" s="45">
        <f t="shared" si="15"/>
        <v>2120</v>
      </c>
      <c r="V101" s="46">
        <v>0.03</v>
      </c>
      <c r="W101" s="37">
        <f t="shared" si="16"/>
        <v>180</v>
      </c>
    </row>
    <row r="102" s="1" customFormat="1" spans="1:23">
      <c r="A102" s="13" t="s">
        <v>273</v>
      </c>
      <c r="B102" s="27" t="s">
        <v>264</v>
      </c>
      <c r="C102" s="28"/>
      <c r="D102" s="28"/>
      <c r="E102" s="29" t="s">
        <v>7</v>
      </c>
      <c r="F102" s="16" t="s">
        <v>40</v>
      </c>
      <c r="G102" s="28">
        <v>22010.6</v>
      </c>
      <c r="H102" s="18"/>
      <c r="I102" s="28"/>
      <c r="J102" s="28"/>
      <c r="K102" s="16" t="s">
        <v>883</v>
      </c>
      <c r="L102" s="16" t="s">
        <v>954</v>
      </c>
      <c r="M102" s="35" t="s">
        <v>91</v>
      </c>
      <c r="N102" s="36">
        <v>15</v>
      </c>
      <c r="O102" s="37">
        <f t="shared" si="9"/>
        <v>8540.1128</v>
      </c>
      <c r="P102" s="37">
        <f t="shared" si="10"/>
        <v>1423.35213333333</v>
      </c>
      <c r="Q102" s="37">
        <f t="shared" si="11"/>
        <v>1423.35213333333</v>
      </c>
      <c r="R102" s="37">
        <f t="shared" si="12"/>
        <v>1423.35213333333</v>
      </c>
      <c r="S102" s="37">
        <f t="shared" si="13"/>
        <v>1423.35213333333</v>
      </c>
      <c r="T102" s="37">
        <f t="shared" si="14"/>
        <v>14233.5213333333</v>
      </c>
      <c r="U102" s="45">
        <f t="shared" si="15"/>
        <v>7777.07866666666</v>
      </c>
      <c r="V102" s="46">
        <v>0.03</v>
      </c>
      <c r="W102" s="37">
        <f t="shared" si="16"/>
        <v>660.318</v>
      </c>
    </row>
    <row r="103" s="1" customFormat="1" spans="1:23">
      <c r="A103" s="13" t="s">
        <v>274</v>
      </c>
      <c r="B103" s="27" t="s">
        <v>266</v>
      </c>
      <c r="C103" s="28"/>
      <c r="D103" s="28"/>
      <c r="E103" s="29" t="s">
        <v>7</v>
      </c>
      <c r="F103" s="16" t="s">
        <v>40</v>
      </c>
      <c r="G103" s="28">
        <v>1374.34</v>
      </c>
      <c r="H103" s="18"/>
      <c r="I103" s="28"/>
      <c r="J103" s="28"/>
      <c r="K103" s="16" t="s">
        <v>883</v>
      </c>
      <c r="L103" s="16" t="s">
        <v>954</v>
      </c>
      <c r="M103" s="35" t="s">
        <v>91</v>
      </c>
      <c r="N103" s="36">
        <v>15</v>
      </c>
      <c r="O103" s="37">
        <f t="shared" si="9"/>
        <v>533.24392</v>
      </c>
      <c r="P103" s="37">
        <f t="shared" si="10"/>
        <v>88.8739866666667</v>
      </c>
      <c r="Q103" s="37">
        <f t="shared" si="11"/>
        <v>88.8739866666667</v>
      </c>
      <c r="R103" s="37">
        <f t="shared" si="12"/>
        <v>88.8739866666667</v>
      </c>
      <c r="S103" s="37">
        <f t="shared" si="13"/>
        <v>88.8739866666667</v>
      </c>
      <c r="T103" s="37">
        <f t="shared" si="14"/>
        <v>888.739866666667</v>
      </c>
      <c r="U103" s="45">
        <f t="shared" si="15"/>
        <v>485.600133333333</v>
      </c>
      <c r="V103" s="46">
        <v>0.03</v>
      </c>
      <c r="W103" s="37">
        <f t="shared" si="16"/>
        <v>41.2302</v>
      </c>
    </row>
    <row r="104" s="1" customFormat="1" spans="1:23">
      <c r="A104" s="13" t="s">
        <v>275</v>
      </c>
      <c r="B104" s="27" t="s">
        <v>268</v>
      </c>
      <c r="C104" s="28"/>
      <c r="D104" s="28"/>
      <c r="E104" s="29" t="s">
        <v>7</v>
      </c>
      <c r="F104" s="16" t="s">
        <v>40</v>
      </c>
      <c r="G104" s="28">
        <v>8000.11</v>
      </c>
      <c r="H104" s="18"/>
      <c r="I104" s="28"/>
      <c r="J104" s="28"/>
      <c r="K104" s="16" t="s">
        <v>883</v>
      </c>
      <c r="L104" s="16" t="s">
        <v>954</v>
      </c>
      <c r="M104" s="35" t="s">
        <v>91</v>
      </c>
      <c r="N104" s="36">
        <v>15</v>
      </c>
      <c r="O104" s="37">
        <f t="shared" si="9"/>
        <v>3104.04268</v>
      </c>
      <c r="P104" s="37">
        <f t="shared" si="10"/>
        <v>517.340446666667</v>
      </c>
      <c r="Q104" s="37">
        <f t="shared" si="11"/>
        <v>517.340446666667</v>
      </c>
      <c r="R104" s="37">
        <f t="shared" si="12"/>
        <v>517.340446666667</v>
      </c>
      <c r="S104" s="37">
        <f t="shared" si="13"/>
        <v>517.340446666667</v>
      </c>
      <c r="T104" s="37">
        <f t="shared" si="14"/>
        <v>5173.40446666667</v>
      </c>
      <c r="U104" s="45">
        <f t="shared" si="15"/>
        <v>2826.70553333333</v>
      </c>
      <c r="V104" s="46">
        <v>0.03</v>
      </c>
      <c r="W104" s="37">
        <f t="shared" si="16"/>
        <v>240.0033</v>
      </c>
    </row>
    <row r="105" s="1" customFormat="1" spans="1:23">
      <c r="A105" s="13" t="s">
        <v>276</v>
      </c>
      <c r="B105" s="27" t="s">
        <v>277</v>
      </c>
      <c r="C105" s="30"/>
      <c r="D105" s="30"/>
      <c r="E105" s="29" t="s">
        <v>2</v>
      </c>
      <c r="F105" s="16" t="s">
        <v>58</v>
      </c>
      <c r="G105" s="17">
        <v>8474.14</v>
      </c>
      <c r="H105" s="18"/>
      <c r="I105" s="30"/>
      <c r="J105" s="30"/>
      <c r="K105" s="16" t="s">
        <v>883</v>
      </c>
      <c r="L105" s="16" t="s">
        <v>954</v>
      </c>
      <c r="M105" s="35" t="s">
        <v>91</v>
      </c>
      <c r="N105" s="36">
        <v>10</v>
      </c>
      <c r="O105" s="37">
        <f t="shared" si="9"/>
        <v>4931.94948</v>
      </c>
      <c r="P105" s="37">
        <f t="shared" si="10"/>
        <v>821.99158</v>
      </c>
      <c r="Q105" s="37">
        <f t="shared" si="11"/>
        <v>821.99158</v>
      </c>
      <c r="R105" s="37">
        <f t="shared" si="12"/>
        <v>821.99158</v>
      </c>
      <c r="S105" s="37">
        <f t="shared" si="13"/>
        <v>821.99158</v>
      </c>
      <c r="T105" s="37">
        <f t="shared" si="14"/>
        <v>8219.9158</v>
      </c>
      <c r="U105" s="45">
        <f t="shared" si="15"/>
        <v>254.224200000001</v>
      </c>
      <c r="V105" s="46">
        <v>0.03</v>
      </c>
      <c r="W105" s="37">
        <f t="shared" si="16"/>
        <v>254.2242</v>
      </c>
    </row>
    <row r="106" s="1" customFormat="1" spans="1:23">
      <c r="A106" s="13" t="s">
        <v>278</v>
      </c>
      <c r="B106" s="27" t="s">
        <v>279</v>
      </c>
      <c r="C106" s="30"/>
      <c r="D106" s="30"/>
      <c r="E106" s="29" t="s">
        <v>2</v>
      </c>
      <c r="F106" s="16" t="s">
        <v>58</v>
      </c>
      <c r="G106" s="17">
        <v>84417.24</v>
      </c>
      <c r="H106" s="18"/>
      <c r="I106" s="30"/>
      <c r="J106" s="30"/>
      <c r="K106" s="16" t="s">
        <v>883</v>
      </c>
      <c r="L106" s="16" t="s">
        <v>954</v>
      </c>
      <c r="M106" s="35" t="s">
        <v>91</v>
      </c>
      <c r="N106" s="36">
        <v>10</v>
      </c>
      <c r="O106" s="37">
        <f t="shared" si="9"/>
        <v>49130.83368</v>
      </c>
      <c r="P106" s="37">
        <f t="shared" si="10"/>
        <v>8188.47228</v>
      </c>
      <c r="Q106" s="37">
        <f t="shared" si="11"/>
        <v>8188.47228</v>
      </c>
      <c r="R106" s="37">
        <f t="shared" si="12"/>
        <v>8188.47228</v>
      </c>
      <c r="S106" s="37">
        <f t="shared" si="13"/>
        <v>8188.47228</v>
      </c>
      <c r="T106" s="37">
        <f t="shared" si="14"/>
        <v>81884.7228</v>
      </c>
      <c r="U106" s="45">
        <f t="shared" si="15"/>
        <v>2532.5172</v>
      </c>
      <c r="V106" s="46">
        <v>0.03</v>
      </c>
      <c r="W106" s="37">
        <f t="shared" si="16"/>
        <v>2532.5172</v>
      </c>
    </row>
    <row r="107" s="1" customFormat="1" spans="1:23">
      <c r="A107" s="13" t="s">
        <v>280</v>
      </c>
      <c r="B107" s="27" t="s">
        <v>281</v>
      </c>
      <c r="C107" s="30"/>
      <c r="D107" s="30"/>
      <c r="E107" s="29" t="s">
        <v>2</v>
      </c>
      <c r="F107" s="16" t="s">
        <v>58</v>
      </c>
      <c r="G107" s="17">
        <v>42229.05</v>
      </c>
      <c r="H107" s="18"/>
      <c r="I107" s="30"/>
      <c r="J107" s="30"/>
      <c r="K107" s="16" t="s">
        <v>883</v>
      </c>
      <c r="L107" s="16" t="s">
        <v>954</v>
      </c>
      <c r="M107" s="35" t="s">
        <v>91</v>
      </c>
      <c r="N107" s="36">
        <v>10</v>
      </c>
      <c r="O107" s="37">
        <f t="shared" si="9"/>
        <v>24577.3071</v>
      </c>
      <c r="P107" s="37">
        <f t="shared" si="10"/>
        <v>4096.21785</v>
      </c>
      <c r="Q107" s="37">
        <f t="shared" si="11"/>
        <v>4096.21785</v>
      </c>
      <c r="R107" s="37">
        <f t="shared" si="12"/>
        <v>4096.21785</v>
      </c>
      <c r="S107" s="37">
        <f t="shared" si="13"/>
        <v>4096.21785</v>
      </c>
      <c r="T107" s="37">
        <f t="shared" si="14"/>
        <v>40962.1785</v>
      </c>
      <c r="U107" s="45">
        <f t="shared" si="15"/>
        <v>1266.8715</v>
      </c>
      <c r="V107" s="46">
        <v>0.03</v>
      </c>
      <c r="W107" s="37">
        <f t="shared" si="16"/>
        <v>1266.8715</v>
      </c>
    </row>
    <row r="108" s="1" customFormat="1" spans="1:23">
      <c r="A108" s="13" t="s">
        <v>282</v>
      </c>
      <c r="B108" s="27" t="s">
        <v>283</v>
      </c>
      <c r="C108" s="30"/>
      <c r="D108" s="30"/>
      <c r="E108" s="29" t="s">
        <v>2</v>
      </c>
      <c r="F108" s="16" t="s">
        <v>58</v>
      </c>
      <c r="G108" s="17">
        <v>293707.04</v>
      </c>
      <c r="H108" s="18"/>
      <c r="I108" s="30"/>
      <c r="J108" s="30"/>
      <c r="K108" s="16" t="s">
        <v>883</v>
      </c>
      <c r="L108" s="16" t="s">
        <v>954</v>
      </c>
      <c r="M108" s="35" t="s">
        <v>91</v>
      </c>
      <c r="N108" s="36">
        <v>10</v>
      </c>
      <c r="O108" s="37">
        <f t="shared" si="9"/>
        <v>170937.49728</v>
      </c>
      <c r="P108" s="37">
        <f t="shared" si="10"/>
        <v>28489.58288</v>
      </c>
      <c r="Q108" s="37">
        <f t="shared" si="11"/>
        <v>28489.58288</v>
      </c>
      <c r="R108" s="37">
        <f t="shared" si="12"/>
        <v>28489.58288</v>
      </c>
      <c r="S108" s="37">
        <f t="shared" si="13"/>
        <v>28489.58288</v>
      </c>
      <c r="T108" s="37">
        <f t="shared" si="14"/>
        <v>284895.8288</v>
      </c>
      <c r="U108" s="45">
        <f t="shared" si="15"/>
        <v>8811.21120000002</v>
      </c>
      <c r="V108" s="46">
        <v>0.03</v>
      </c>
      <c r="W108" s="37">
        <f t="shared" si="16"/>
        <v>8811.2112</v>
      </c>
    </row>
    <row r="109" s="1" customFormat="1" spans="1:23">
      <c r="A109" s="13" t="s">
        <v>284</v>
      </c>
      <c r="B109" s="27" t="s">
        <v>285</v>
      </c>
      <c r="C109" s="30"/>
      <c r="D109" s="30"/>
      <c r="E109" s="29" t="s">
        <v>2</v>
      </c>
      <c r="F109" s="16" t="s">
        <v>58</v>
      </c>
      <c r="G109" s="17">
        <v>30758.22</v>
      </c>
      <c r="H109" s="18"/>
      <c r="I109" s="30"/>
      <c r="J109" s="30"/>
      <c r="K109" s="16" t="s">
        <v>883</v>
      </c>
      <c r="L109" s="16" t="s">
        <v>954</v>
      </c>
      <c r="M109" s="35" t="s">
        <v>91</v>
      </c>
      <c r="N109" s="36">
        <v>10</v>
      </c>
      <c r="O109" s="37">
        <f t="shared" si="9"/>
        <v>17901.28404</v>
      </c>
      <c r="P109" s="37">
        <f t="shared" si="10"/>
        <v>2983.54734</v>
      </c>
      <c r="Q109" s="37">
        <f t="shared" si="11"/>
        <v>2983.54734</v>
      </c>
      <c r="R109" s="37">
        <f t="shared" si="12"/>
        <v>2983.54734</v>
      </c>
      <c r="S109" s="37">
        <f t="shared" si="13"/>
        <v>2983.54734</v>
      </c>
      <c r="T109" s="37">
        <f t="shared" si="14"/>
        <v>29835.4734</v>
      </c>
      <c r="U109" s="45">
        <f t="shared" si="15"/>
        <v>922.746599999999</v>
      </c>
      <c r="V109" s="46">
        <v>0.03</v>
      </c>
      <c r="W109" s="37">
        <f t="shared" si="16"/>
        <v>922.7466</v>
      </c>
    </row>
    <row r="110" s="1" customFormat="1" spans="1:23">
      <c r="A110" s="13" t="s">
        <v>286</v>
      </c>
      <c r="B110" s="27" t="s">
        <v>287</v>
      </c>
      <c r="C110" s="30"/>
      <c r="D110" s="30"/>
      <c r="E110" s="29" t="s">
        <v>2</v>
      </c>
      <c r="F110" s="16" t="s">
        <v>58</v>
      </c>
      <c r="G110" s="17">
        <v>612.33</v>
      </c>
      <c r="H110" s="18"/>
      <c r="I110" s="30"/>
      <c r="J110" s="30"/>
      <c r="K110" s="16" t="s">
        <v>883</v>
      </c>
      <c r="L110" s="16" t="s">
        <v>954</v>
      </c>
      <c r="M110" s="35" t="s">
        <v>91</v>
      </c>
      <c r="N110" s="36">
        <v>10</v>
      </c>
      <c r="O110" s="37">
        <f t="shared" si="9"/>
        <v>356.37606</v>
      </c>
      <c r="P110" s="37">
        <f t="shared" si="10"/>
        <v>59.39601</v>
      </c>
      <c r="Q110" s="37">
        <f t="shared" si="11"/>
        <v>59.39601</v>
      </c>
      <c r="R110" s="37">
        <f t="shared" si="12"/>
        <v>59.39601</v>
      </c>
      <c r="S110" s="37">
        <f t="shared" si="13"/>
        <v>59.39601</v>
      </c>
      <c r="T110" s="37">
        <f t="shared" si="14"/>
        <v>593.9601</v>
      </c>
      <c r="U110" s="45">
        <f t="shared" si="15"/>
        <v>18.3698999999999</v>
      </c>
      <c r="V110" s="46">
        <v>0.03</v>
      </c>
      <c r="W110" s="37">
        <f t="shared" si="16"/>
        <v>18.3699</v>
      </c>
    </row>
    <row r="111" s="1" customFormat="1" spans="1:23">
      <c r="A111" s="13" t="s">
        <v>288</v>
      </c>
      <c r="B111" s="27" t="s">
        <v>289</v>
      </c>
      <c r="C111" s="30"/>
      <c r="D111" s="30"/>
      <c r="E111" s="29" t="s">
        <v>2</v>
      </c>
      <c r="F111" s="16" t="s">
        <v>58</v>
      </c>
      <c r="G111" s="17">
        <v>219.81</v>
      </c>
      <c r="H111" s="18"/>
      <c r="I111" s="30"/>
      <c r="J111" s="30"/>
      <c r="K111" s="16" t="s">
        <v>883</v>
      </c>
      <c r="L111" s="16" t="s">
        <v>954</v>
      </c>
      <c r="M111" s="35" t="s">
        <v>91</v>
      </c>
      <c r="N111" s="36">
        <v>10</v>
      </c>
      <c r="O111" s="37">
        <f t="shared" si="9"/>
        <v>127.92942</v>
      </c>
      <c r="P111" s="37">
        <f t="shared" si="10"/>
        <v>21.32157</v>
      </c>
      <c r="Q111" s="37">
        <f t="shared" si="11"/>
        <v>21.32157</v>
      </c>
      <c r="R111" s="37">
        <f t="shared" si="12"/>
        <v>21.32157</v>
      </c>
      <c r="S111" s="37">
        <f t="shared" si="13"/>
        <v>21.32157</v>
      </c>
      <c r="T111" s="37">
        <f t="shared" si="14"/>
        <v>213.2157</v>
      </c>
      <c r="U111" s="45">
        <f t="shared" si="15"/>
        <v>6.59429999999998</v>
      </c>
      <c r="V111" s="46">
        <v>0.03</v>
      </c>
      <c r="W111" s="37">
        <f t="shared" si="16"/>
        <v>6.5943</v>
      </c>
    </row>
    <row r="112" s="1" customFormat="1" spans="1:23">
      <c r="A112" s="13" t="s">
        <v>290</v>
      </c>
      <c r="B112" s="27" t="s">
        <v>291</v>
      </c>
      <c r="C112" s="28"/>
      <c r="D112" s="28"/>
      <c r="E112" s="29" t="s">
        <v>2</v>
      </c>
      <c r="F112" s="16" t="s">
        <v>58</v>
      </c>
      <c r="G112" s="17">
        <v>198.78</v>
      </c>
      <c r="H112" s="18"/>
      <c r="I112" s="28"/>
      <c r="J112" s="28"/>
      <c r="K112" s="16" t="s">
        <v>883</v>
      </c>
      <c r="L112" s="16" t="s">
        <v>954</v>
      </c>
      <c r="M112" s="35" t="s">
        <v>91</v>
      </c>
      <c r="N112" s="36">
        <v>10</v>
      </c>
      <c r="O112" s="37">
        <f t="shared" si="9"/>
        <v>115.68996</v>
      </c>
      <c r="P112" s="37">
        <f t="shared" si="10"/>
        <v>19.28166</v>
      </c>
      <c r="Q112" s="37">
        <f t="shared" si="11"/>
        <v>19.28166</v>
      </c>
      <c r="R112" s="37">
        <f t="shared" si="12"/>
        <v>19.28166</v>
      </c>
      <c r="S112" s="37">
        <f t="shared" si="13"/>
        <v>19.28166</v>
      </c>
      <c r="T112" s="37">
        <f t="shared" si="14"/>
        <v>192.8166</v>
      </c>
      <c r="U112" s="45">
        <f t="shared" si="15"/>
        <v>5.96340000000006</v>
      </c>
      <c r="V112" s="46">
        <v>0.03</v>
      </c>
      <c r="W112" s="37">
        <f t="shared" si="16"/>
        <v>5.9634</v>
      </c>
    </row>
    <row r="113" s="1" customFormat="1" spans="1:23">
      <c r="A113" s="13" t="s">
        <v>292</v>
      </c>
      <c r="B113" s="27" t="s">
        <v>293</v>
      </c>
      <c r="C113" s="28"/>
      <c r="D113" s="28"/>
      <c r="E113" s="29" t="s">
        <v>2</v>
      </c>
      <c r="F113" s="16" t="s">
        <v>58</v>
      </c>
      <c r="G113" s="17">
        <v>14811.5</v>
      </c>
      <c r="H113" s="18"/>
      <c r="I113" s="28"/>
      <c r="J113" s="28"/>
      <c r="K113" s="16" t="s">
        <v>883</v>
      </c>
      <c r="L113" s="16" t="s">
        <v>954</v>
      </c>
      <c r="M113" s="35" t="s">
        <v>91</v>
      </c>
      <c r="N113" s="36">
        <v>10</v>
      </c>
      <c r="O113" s="37">
        <f t="shared" si="9"/>
        <v>8620.293</v>
      </c>
      <c r="P113" s="37">
        <f t="shared" si="10"/>
        <v>1436.7155</v>
      </c>
      <c r="Q113" s="37">
        <f t="shared" si="11"/>
        <v>1436.7155</v>
      </c>
      <c r="R113" s="37">
        <f t="shared" si="12"/>
        <v>1436.7155</v>
      </c>
      <c r="S113" s="37">
        <f t="shared" si="13"/>
        <v>1436.7155</v>
      </c>
      <c r="T113" s="37">
        <f t="shared" si="14"/>
        <v>14367.155</v>
      </c>
      <c r="U113" s="45">
        <f t="shared" si="15"/>
        <v>444.345000000001</v>
      </c>
      <c r="V113" s="46">
        <v>0.03</v>
      </c>
      <c r="W113" s="37">
        <f t="shared" si="16"/>
        <v>444.345</v>
      </c>
    </row>
    <row r="114" s="1" customFormat="1" spans="1:23">
      <c r="A114" s="13" t="s">
        <v>294</v>
      </c>
      <c r="B114" s="27" t="s">
        <v>295</v>
      </c>
      <c r="C114" s="28"/>
      <c r="D114" s="28"/>
      <c r="E114" s="29" t="s">
        <v>2</v>
      </c>
      <c r="F114" s="16" t="s">
        <v>58</v>
      </c>
      <c r="G114" s="17">
        <v>15810.32</v>
      </c>
      <c r="H114" s="18"/>
      <c r="I114" s="28"/>
      <c r="J114" s="28"/>
      <c r="K114" s="16" t="s">
        <v>883</v>
      </c>
      <c r="L114" s="16" t="s">
        <v>954</v>
      </c>
      <c r="M114" s="35" t="s">
        <v>91</v>
      </c>
      <c r="N114" s="36">
        <v>10</v>
      </c>
      <c r="O114" s="37">
        <f t="shared" si="9"/>
        <v>9201.60624</v>
      </c>
      <c r="P114" s="37">
        <f t="shared" si="10"/>
        <v>1533.60104</v>
      </c>
      <c r="Q114" s="37">
        <f t="shared" si="11"/>
        <v>1533.60104</v>
      </c>
      <c r="R114" s="37">
        <f t="shared" si="12"/>
        <v>1533.60104</v>
      </c>
      <c r="S114" s="37">
        <f t="shared" si="13"/>
        <v>1533.60104</v>
      </c>
      <c r="T114" s="37">
        <f t="shared" si="14"/>
        <v>15336.0104</v>
      </c>
      <c r="U114" s="45">
        <f t="shared" si="15"/>
        <v>474.309600000001</v>
      </c>
      <c r="V114" s="46">
        <v>0.03</v>
      </c>
      <c r="W114" s="37">
        <f t="shared" si="16"/>
        <v>474.3096</v>
      </c>
    </row>
    <row r="115" s="1" customFormat="1" spans="1:23">
      <c r="A115" s="13" t="s">
        <v>296</v>
      </c>
      <c r="B115" s="27" t="s">
        <v>297</v>
      </c>
      <c r="C115" s="28"/>
      <c r="D115" s="28"/>
      <c r="E115" s="29" t="s">
        <v>2</v>
      </c>
      <c r="F115" s="16" t="s">
        <v>58</v>
      </c>
      <c r="G115" s="17">
        <v>17054.08</v>
      </c>
      <c r="H115" s="18"/>
      <c r="I115" s="28"/>
      <c r="J115" s="28"/>
      <c r="K115" s="16" t="s">
        <v>883</v>
      </c>
      <c r="L115" s="16" t="s">
        <v>954</v>
      </c>
      <c r="M115" s="35" t="s">
        <v>91</v>
      </c>
      <c r="N115" s="36">
        <v>10</v>
      </c>
      <c r="O115" s="37">
        <f t="shared" si="9"/>
        <v>9925.47456</v>
      </c>
      <c r="P115" s="37">
        <f t="shared" si="10"/>
        <v>1654.24576</v>
      </c>
      <c r="Q115" s="37">
        <f t="shared" si="11"/>
        <v>1654.24576</v>
      </c>
      <c r="R115" s="37">
        <f t="shared" si="12"/>
        <v>1654.24576</v>
      </c>
      <c r="S115" s="37">
        <f t="shared" si="13"/>
        <v>1654.24576</v>
      </c>
      <c r="T115" s="37">
        <f t="shared" si="14"/>
        <v>16542.4576</v>
      </c>
      <c r="U115" s="45">
        <f t="shared" si="15"/>
        <v>511.6224</v>
      </c>
      <c r="V115" s="46">
        <v>0.03</v>
      </c>
      <c r="W115" s="37">
        <f t="shared" si="16"/>
        <v>511.6224</v>
      </c>
    </row>
    <row r="116" s="1" customFormat="1" spans="1:23">
      <c r="A116" s="13" t="s">
        <v>298</v>
      </c>
      <c r="B116" s="27" t="s">
        <v>299</v>
      </c>
      <c r="C116" s="28"/>
      <c r="D116" s="28"/>
      <c r="E116" s="29" t="s">
        <v>2</v>
      </c>
      <c r="F116" s="16" t="s">
        <v>58</v>
      </c>
      <c r="G116" s="17">
        <v>16224.88</v>
      </c>
      <c r="H116" s="18"/>
      <c r="I116" s="28"/>
      <c r="J116" s="28"/>
      <c r="K116" s="16" t="s">
        <v>883</v>
      </c>
      <c r="L116" s="16" t="s">
        <v>954</v>
      </c>
      <c r="M116" s="35" t="s">
        <v>91</v>
      </c>
      <c r="N116" s="36">
        <v>10</v>
      </c>
      <c r="O116" s="37">
        <f t="shared" si="9"/>
        <v>9442.88016</v>
      </c>
      <c r="P116" s="37">
        <f t="shared" si="10"/>
        <v>1573.81336</v>
      </c>
      <c r="Q116" s="37">
        <f t="shared" si="11"/>
        <v>1573.81336</v>
      </c>
      <c r="R116" s="37">
        <f t="shared" si="12"/>
        <v>1573.81336</v>
      </c>
      <c r="S116" s="37">
        <f t="shared" si="13"/>
        <v>1573.81336</v>
      </c>
      <c r="T116" s="37">
        <f t="shared" si="14"/>
        <v>15738.1336</v>
      </c>
      <c r="U116" s="45">
        <f t="shared" si="15"/>
        <v>486.7464</v>
      </c>
      <c r="V116" s="46">
        <v>0.03</v>
      </c>
      <c r="W116" s="37">
        <f t="shared" si="16"/>
        <v>486.7464</v>
      </c>
    </row>
    <row r="117" s="1" customFormat="1" spans="1:23">
      <c r="A117" s="13" t="s">
        <v>300</v>
      </c>
      <c r="B117" s="27" t="s">
        <v>301</v>
      </c>
      <c r="C117" s="28"/>
      <c r="D117" s="28"/>
      <c r="E117" s="29" t="s">
        <v>2</v>
      </c>
      <c r="F117" s="16" t="s">
        <v>58</v>
      </c>
      <c r="G117" s="17">
        <v>2317.58</v>
      </c>
      <c r="H117" s="18"/>
      <c r="I117" s="28"/>
      <c r="J117" s="28"/>
      <c r="K117" s="16" t="s">
        <v>883</v>
      </c>
      <c r="L117" s="16" t="s">
        <v>954</v>
      </c>
      <c r="M117" s="35" t="s">
        <v>91</v>
      </c>
      <c r="N117" s="36">
        <v>10</v>
      </c>
      <c r="O117" s="37">
        <f t="shared" si="9"/>
        <v>1348.83156</v>
      </c>
      <c r="P117" s="37">
        <f t="shared" si="10"/>
        <v>224.80526</v>
      </c>
      <c r="Q117" s="37">
        <f t="shared" si="11"/>
        <v>224.80526</v>
      </c>
      <c r="R117" s="37">
        <f t="shared" si="12"/>
        <v>224.80526</v>
      </c>
      <c r="S117" s="37">
        <f t="shared" si="13"/>
        <v>224.80526</v>
      </c>
      <c r="T117" s="37">
        <f t="shared" si="14"/>
        <v>2248.0526</v>
      </c>
      <c r="U117" s="45">
        <f t="shared" si="15"/>
        <v>69.5273999999995</v>
      </c>
      <c r="V117" s="46">
        <v>0.03</v>
      </c>
      <c r="W117" s="37">
        <f t="shared" si="16"/>
        <v>69.5274</v>
      </c>
    </row>
    <row r="118" s="1" customFormat="1" spans="1:23">
      <c r="A118" s="13" t="s">
        <v>302</v>
      </c>
      <c r="B118" s="27" t="s">
        <v>303</v>
      </c>
      <c r="C118" s="28"/>
      <c r="D118" s="28"/>
      <c r="E118" s="29" t="s">
        <v>2</v>
      </c>
      <c r="F118" s="16" t="s">
        <v>58</v>
      </c>
      <c r="G118" s="17">
        <v>1854.13</v>
      </c>
      <c r="H118" s="18"/>
      <c r="I118" s="28"/>
      <c r="J118" s="28"/>
      <c r="K118" s="16" t="s">
        <v>883</v>
      </c>
      <c r="L118" s="16" t="s">
        <v>954</v>
      </c>
      <c r="M118" s="35" t="s">
        <v>91</v>
      </c>
      <c r="N118" s="36">
        <v>10</v>
      </c>
      <c r="O118" s="37">
        <f t="shared" si="9"/>
        <v>1079.10366</v>
      </c>
      <c r="P118" s="37">
        <f t="shared" si="10"/>
        <v>179.85061</v>
      </c>
      <c r="Q118" s="37">
        <f t="shared" si="11"/>
        <v>179.85061</v>
      </c>
      <c r="R118" s="37">
        <f t="shared" si="12"/>
        <v>179.85061</v>
      </c>
      <c r="S118" s="37">
        <f t="shared" si="13"/>
        <v>179.85061</v>
      </c>
      <c r="T118" s="37">
        <f t="shared" si="14"/>
        <v>1798.5061</v>
      </c>
      <c r="U118" s="45">
        <f t="shared" si="15"/>
        <v>55.6239</v>
      </c>
      <c r="V118" s="46">
        <v>0.03</v>
      </c>
      <c r="W118" s="37">
        <f t="shared" si="16"/>
        <v>55.6239</v>
      </c>
    </row>
    <row r="119" s="1" customFormat="1" spans="1:23">
      <c r="A119" s="13" t="s">
        <v>304</v>
      </c>
      <c r="B119" s="27" t="s">
        <v>305</v>
      </c>
      <c r="C119" s="28"/>
      <c r="D119" s="28"/>
      <c r="E119" s="29" t="s">
        <v>2</v>
      </c>
      <c r="F119" s="16" t="s">
        <v>58</v>
      </c>
      <c r="G119" s="17">
        <v>14015.28</v>
      </c>
      <c r="H119" s="18"/>
      <c r="I119" s="28"/>
      <c r="J119" s="28"/>
      <c r="K119" s="16" t="s">
        <v>883</v>
      </c>
      <c r="L119" s="16" t="s">
        <v>954</v>
      </c>
      <c r="M119" s="35" t="s">
        <v>91</v>
      </c>
      <c r="N119" s="36">
        <v>10</v>
      </c>
      <c r="O119" s="37">
        <f t="shared" si="9"/>
        <v>8156.89296</v>
      </c>
      <c r="P119" s="37">
        <f t="shared" si="10"/>
        <v>1359.48216</v>
      </c>
      <c r="Q119" s="37">
        <f t="shared" si="11"/>
        <v>1359.48216</v>
      </c>
      <c r="R119" s="37">
        <f t="shared" si="12"/>
        <v>1359.48216</v>
      </c>
      <c r="S119" s="37">
        <f t="shared" si="13"/>
        <v>1359.48216</v>
      </c>
      <c r="T119" s="37">
        <f t="shared" si="14"/>
        <v>13594.8216</v>
      </c>
      <c r="U119" s="45">
        <f t="shared" si="15"/>
        <v>420.458400000001</v>
      </c>
      <c r="V119" s="46">
        <v>0.03</v>
      </c>
      <c r="W119" s="37">
        <f t="shared" si="16"/>
        <v>420.4584</v>
      </c>
    </row>
    <row r="120" s="1" customFormat="1" spans="1:23">
      <c r="A120" s="13" t="s">
        <v>306</v>
      </c>
      <c r="B120" s="27" t="s">
        <v>307</v>
      </c>
      <c r="C120" s="28"/>
      <c r="D120" s="28"/>
      <c r="E120" s="29" t="s">
        <v>2</v>
      </c>
      <c r="F120" s="16" t="s">
        <v>58</v>
      </c>
      <c r="G120" s="17">
        <v>1709.96</v>
      </c>
      <c r="H120" s="18"/>
      <c r="I120" s="28"/>
      <c r="J120" s="28"/>
      <c r="K120" s="16" t="s">
        <v>883</v>
      </c>
      <c r="L120" s="16" t="s">
        <v>954</v>
      </c>
      <c r="M120" s="35" t="s">
        <v>91</v>
      </c>
      <c r="N120" s="36">
        <v>10</v>
      </c>
      <c r="O120" s="37">
        <f t="shared" si="9"/>
        <v>995.19672</v>
      </c>
      <c r="P120" s="37">
        <f t="shared" si="10"/>
        <v>165.86612</v>
      </c>
      <c r="Q120" s="37">
        <f t="shared" si="11"/>
        <v>165.86612</v>
      </c>
      <c r="R120" s="37">
        <f t="shared" si="12"/>
        <v>165.86612</v>
      </c>
      <c r="S120" s="37">
        <f t="shared" si="13"/>
        <v>165.86612</v>
      </c>
      <c r="T120" s="37">
        <f t="shared" si="14"/>
        <v>1658.6612</v>
      </c>
      <c r="U120" s="45">
        <f t="shared" si="15"/>
        <v>51.2988000000005</v>
      </c>
      <c r="V120" s="46">
        <v>0.03</v>
      </c>
      <c r="W120" s="37">
        <f t="shared" si="16"/>
        <v>51.2988</v>
      </c>
    </row>
    <row r="121" s="1" customFormat="1" spans="1:23">
      <c r="A121" s="13" t="s">
        <v>308</v>
      </c>
      <c r="B121" s="27" t="s">
        <v>309</v>
      </c>
      <c r="C121" s="28"/>
      <c r="D121" s="28"/>
      <c r="E121" s="29" t="s">
        <v>2</v>
      </c>
      <c r="F121" s="16" t="s">
        <v>58</v>
      </c>
      <c r="G121" s="17">
        <v>2037.48</v>
      </c>
      <c r="H121" s="18"/>
      <c r="I121" s="28"/>
      <c r="J121" s="28"/>
      <c r="K121" s="16" t="s">
        <v>883</v>
      </c>
      <c r="L121" s="16" t="s">
        <v>954</v>
      </c>
      <c r="M121" s="35" t="s">
        <v>91</v>
      </c>
      <c r="N121" s="36">
        <v>10</v>
      </c>
      <c r="O121" s="37">
        <f t="shared" si="9"/>
        <v>1185.81336</v>
      </c>
      <c r="P121" s="37">
        <f t="shared" si="10"/>
        <v>197.63556</v>
      </c>
      <c r="Q121" s="37">
        <f t="shared" si="11"/>
        <v>197.63556</v>
      </c>
      <c r="R121" s="37">
        <f t="shared" si="12"/>
        <v>197.63556</v>
      </c>
      <c r="S121" s="37">
        <f t="shared" si="13"/>
        <v>197.63556</v>
      </c>
      <c r="T121" s="37">
        <f t="shared" si="14"/>
        <v>1976.3556</v>
      </c>
      <c r="U121" s="45">
        <f t="shared" si="15"/>
        <v>61.1244000000002</v>
      </c>
      <c r="V121" s="46">
        <v>0.03</v>
      </c>
      <c r="W121" s="37">
        <f t="shared" si="16"/>
        <v>61.1244</v>
      </c>
    </row>
    <row r="122" s="1" customFormat="1" spans="1:23">
      <c r="A122" s="13" t="s">
        <v>310</v>
      </c>
      <c r="B122" s="27" t="s">
        <v>311</v>
      </c>
      <c r="C122" s="28"/>
      <c r="D122" s="28"/>
      <c r="E122" s="29" t="s">
        <v>2</v>
      </c>
      <c r="F122" s="16" t="s">
        <v>58</v>
      </c>
      <c r="G122" s="17">
        <v>751.56</v>
      </c>
      <c r="H122" s="18"/>
      <c r="I122" s="28"/>
      <c r="J122" s="28"/>
      <c r="K122" s="16" t="s">
        <v>883</v>
      </c>
      <c r="L122" s="16" t="s">
        <v>954</v>
      </c>
      <c r="M122" s="35" t="s">
        <v>91</v>
      </c>
      <c r="N122" s="36">
        <v>10</v>
      </c>
      <c r="O122" s="37">
        <f t="shared" si="9"/>
        <v>437.40792</v>
      </c>
      <c r="P122" s="37">
        <f t="shared" si="10"/>
        <v>72.90132</v>
      </c>
      <c r="Q122" s="37">
        <f t="shared" si="11"/>
        <v>72.90132</v>
      </c>
      <c r="R122" s="37">
        <f t="shared" si="12"/>
        <v>72.90132</v>
      </c>
      <c r="S122" s="37">
        <f t="shared" si="13"/>
        <v>72.90132</v>
      </c>
      <c r="T122" s="37">
        <f t="shared" si="14"/>
        <v>729.0132</v>
      </c>
      <c r="U122" s="45">
        <f t="shared" si="15"/>
        <v>22.5468000000001</v>
      </c>
      <c r="V122" s="46">
        <v>0.03</v>
      </c>
      <c r="W122" s="37">
        <f t="shared" si="16"/>
        <v>22.5468</v>
      </c>
    </row>
    <row r="123" s="1" customFormat="1" spans="1:23">
      <c r="A123" s="13" t="s">
        <v>312</v>
      </c>
      <c r="B123" s="27" t="s">
        <v>313</v>
      </c>
      <c r="C123" s="28"/>
      <c r="D123" s="28"/>
      <c r="E123" s="29" t="s">
        <v>2</v>
      </c>
      <c r="F123" s="16" t="s">
        <v>58</v>
      </c>
      <c r="G123" s="17">
        <v>4638.16</v>
      </c>
      <c r="H123" s="18"/>
      <c r="I123" s="28"/>
      <c r="J123" s="28"/>
      <c r="K123" s="16" t="s">
        <v>883</v>
      </c>
      <c r="L123" s="16" t="s">
        <v>954</v>
      </c>
      <c r="M123" s="35" t="s">
        <v>91</v>
      </c>
      <c r="N123" s="36">
        <v>10</v>
      </c>
      <c r="O123" s="37">
        <f t="shared" si="9"/>
        <v>2699.40912</v>
      </c>
      <c r="P123" s="37">
        <f t="shared" si="10"/>
        <v>449.90152</v>
      </c>
      <c r="Q123" s="37">
        <f t="shared" si="11"/>
        <v>449.90152</v>
      </c>
      <c r="R123" s="37">
        <f t="shared" si="12"/>
        <v>449.90152</v>
      </c>
      <c r="S123" s="37">
        <f t="shared" si="13"/>
        <v>449.90152</v>
      </c>
      <c r="T123" s="37">
        <f t="shared" si="14"/>
        <v>4499.0152</v>
      </c>
      <c r="U123" s="45">
        <f t="shared" si="15"/>
        <v>139.1448</v>
      </c>
      <c r="V123" s="46">
        <v>0.03</v>
      </c>
      <c r="W123" s="37">
        <f t="shared" si="16"/>
        <v>139.1448</v>
      </c>
    </row>
    <row r="124" s="1" customFormat="1" spans="1:23">
      <c r="A124" s="13" t="s">
        <v>314</v>
      </c>
      <c r="B124" s="27" t="s">
        <v>315</v>
      </c>
      <c r="C124" s="28"/>
      <c r="D124" s="28"/>
      <c r="E124" s="29" t="s">
        <v>2</v>
      </c>
      <c r="F124" s="16" t="s">
        <v>58</v>
      </c>
      <c r="G124" s="17">
        <v>5909.64</v>
      </c>
      <c r="H124" s="18"/>
      <c r="I124" s="28"/>
      <c r="J124" s="28"/>
      <c r="K124" s="16" t="s">
        <v>883</v>
      </c>
      <c r="L124" s="16" t="s">
        <v>954</v>
      </c>
      <c r="M124" s="35" t="s">
        <v>91</v>
      </c>
      <c r="N124" s="36">
        <v>10</v>
      </c>
      <c r="O124" s="37">
        <f t="shared" si="9"/>
        <v>3439.41048</v>
      </c>
      <c r="P124" s="37">
        <f t="shared" si="10"/>
        <v>573.23508</v>
      </c>
      <c r="Q124" s="37">
        <f t="shared" si="11"/>
        <v>573.23508</v>
      </c>
      <c r="R124" s="37">
        <f t="shared" si="12"/>
        <v>573.23508</v>
      </c>
      <c r="S124" s="37">
        <f t="shared" si="13"/>
        <v>573.23508</v>
      </c>
      <c r="T124" s="37">
        <f t="shared" si="14"/>
        <v>5732.3508</v>
      </c>
      <c r="U124" s="45">
        <f t="shared" si="15"/>
        <v>177.289199999999</v>
      </c>
      <c r="V124" s="46">
        <v>0.03</v>
      </c>
      <c r="W124" s="37">
        <f t="shared" si="16"/>
        <v>177.2892</v>
      </c>
    </row>
    <row r="125" s="1" customFormat="1" spans="1:23">
      <c r="A125" s="13" t="s">
        <v>316</v>
      </c>
      <c r="B125" s="27" t="s">
        <v>317</v>
      </c>
      <c r="C125" s="28"/>
      <c r="D125" s="28"/>
      <c r="E125" s="29" t="s">
        <v>2</v>
      </c>
      <c r="F125" s="16" t="s">
        <v>59</v>
      </c>
      <c r="G125" s="17">
        <v>240029.96</v>
      </c>
      <c r="H125" s="18"/>
      <c r="I125" s="28"/>
      <c r="J125" s="28"/>
      <c r="K125" s="16" t="s">
        <v>883</v>
      </c>
      <c r="L125" s="16" t="s">
        <v>954</v>
      </c>
      <c r="M125" s="35" t="s">
        <v>91</v>
      </c>
      <c r="N125" s="36">
        <v>10</v>
      </c>
      <c r="O125" s="37">
        <f t="shared" si="9"/>
        <v>139697.43672</v>
      </c>
      <c r="P125" s="37">
        <f t="shared" si="10"/>
        <v>23282.90612</v>
      </c>
      <c r="Q125" s="37">
        <f t="shared" si="11"/>
        <v>23282.90612</v>
      </c>
      <c r="R125" s="37">
        <f t="shared" si="12"/>
        <v>23282.90612</v>
      </c>
      <c r="S125" s="37">
        <f t="shared" si="13"/>
        <v>23282.90612</v>
      </c>
      <c r="T125" s="37">
        <f t="shared" si="14"/>
        <v>232829.0612</v>
      </c>
      <c r="U125" s="45">
        <f t="shared" si="15"/>
        <v>7200.8988</v>
      </c>
      <c r="V125" s="46">
        <v>0.03</v>
      </c>
      <c r="W125" s="37">
        <f t="shared" si="16"/>
        <v>7200.8988</v>
      </c>
    </row>
    <row r="126" s="1" customFormat="1" spans="1:23">
      <c r="A126" s="13" t="s">
        <v>318</v>
      </c>
      <c r="B126" s="27" t="s">
        <v>62</v>
      </c>
      <c r="C126" s="28"/>
      <c r="D126" s="28"/>
      <c r="E126" s="29" t="s">
        <v>2</v>
      </c>
      <c r="F126" s="16" t="s">
        <v>59</v>
      </c>
      <c r="G126" s="17">
        <v>55401.21</v>
      </c>
      <c r="H126" s="18"/>
      <c r="I126" s="28"/>
      <c r="J126" s="28"/>
      <c r="K126" s="16" t="s">
        <v>883</v>
      </c>
      <c r="L126" s="16" t="s">
        <v>954</v>
      </c>
      <c r="M126" s="35" t="s">
        <v>91</v>
      </c>
      <c r="N126" s="36">
        <v>10</v>
      </c>
      <c r="O126" s="37">
        <f t="shared" si="9"/>
        <v>32243.50422</v>
      </c>
      <c r="P126" s="37">
        <f t="shared" si="10"/>
        <v>5373.91737</v>
      </c>
      <c r="Q126" s="37">
        <f t="shared" si="11"/>
        <v>5373.91737</v>
      </c>
      <c r="R126" s="37">
        <f t="shared" si="12"/>
        <v>5373.91737</v>
      </c>
      <c r="S126" s="37">
        <f t="shared" si="13"/>
        <v>5373.91737</v>
      </c>
      <c r="T126" s="37">
        <f t="shared" si="14"/>
        <v>53739.1737</v>
      </c>
      <c r="U126" s="45">
        <f t="shared" si="15"/>
        <v>1662.03629999999</v>
      </c>
      <c r="V126" s="46">
        <v>0.03</v>
      </c>
      <c r="W126" s="37">
        <f t="shared" si="16"/>
        <v>1662.0363</v>
      </c>
    </row>
    <row r="127" s="1" customFormat="1" spans="1:23">
      <c r="A127" s="13" t="s">
        <v>319</v>
      </c>
      <c r="B127" s="27" t="s">
        <v>320</v>
      </c>
      <c r="C127" s="28"/>
      <c r="D127" s="28"/>
      <c r="E127" s="29" t="s">
        <v>2</v>
      </c>
      <c r="F127" s="16" t="s">
        <v>59</v>
      </c>
      <c r="G127" s="17">
        <v>124920.31</v>
      </c>
      <c r="H127" s="18"/>
      <c r="I127" s="28"/>
      <c r="J127" s="28"/>
      <c r="K127" s="16" t="s">
        <v>883</v>
      </c>
      <c r="L127" s="16" t="s">
        <v>954</v>
      </c>
      <c r="M127" s="35" t="s">
        <v>91</v>
      </c>
      <c r="N127" s="36">
        <v>10</v>
      </c>
      <c r="O127" s="37">
        <f t="shared" si="9"/>
        <v>72703.62042</v>
      </c>
      <c r="P127" s="37">
        <f t="shared" si="10"/>
        <v>12117.27007</v>
      </c>
      <c r="Q127" s="37">
        <f t="shared" si="11"/>
        <v>12117.27007</v>
      </c>
      <c r="R127" s="37">
        <f t="shared" si="12"/>
        <v>12117.27007</v>
      </c>
      <c r="S127" s="37">
        <f t="shared" si="13"/>
        <v>12117.27007</v>
      </c>
      <c r="T127" s="37">
        <f t="shared" si="14"/>
        <v>121172.7007</v>
      </c>
      <c r="U127" s="45">
        <f t="shared" si="15"/>
        <v>3747.6093</v>
      </c>
      <c r="V127" s="46">
        <v>0.03</v>
      </c>
      <c r="W127" s="37">
        <f t="shared" si="16"/>
        <v>3747.6093</v>
      </c>
    </row>
    <row r="128" s="1" customFormat="1" spans="1:23">
      <c r="A128" s="13" t="s">
        <v>321</v>
      </c>
      <c r="B128" s="27" t="s">
        <v>322</v>
      </c>
      <c r="C128" s="28"/>
      <c r="D128" s="28"/>
      <c r="E128" s="29" t="s">
        <v>2</v>
      </c>
      <c r="F128" s="16" t="s">
        <v>59</v>
      </c>
      <c r="G128" s="17">
        <v>49102.89</v>
      </c>
      <c r="H128" s="18"/>
      <c r="I128" s="28"/>
      <c r="J128" s="28"/>
      <c r="K128" s="16" t="s">
        <v>883</v>
      </c>
      <c r="L128" s="16" t="s">
        <v>954</v>
      </c>
      <c r="M128" s="35" t="s">
        <v>91</v>
      </c>
      <c r="N128" s="36">
        <v>10</v>
      </c>
      <c r="O128" s="37">
        <f t="shared" si="9"/>
        <v>28577.88198</v>
      </c>
      <c r="P128" s="37">
        <f t="shared" si="10"/>
        <v>4762.98033</v>
      </c>
      <c r="Q128" s="37">
        <f t="shared" si="11"/>
        <v>4762.98033</v>
      </c>
      <c r="R128" s="37">
        <f t="shared" si="12"/>
        <v>4762.98033</v>
      </c>
      <c r="S128" s="37">
        <f t="shared" si="13"/>
        <v>4762.98033</v>
      </c>
      <c r="T128" s="37">
        <f t="shared" si="14"/>
        <v>47629.8033</v>
      </c>
      <c r="U128" s="45">
        <f t="shared" si="15"/>
        <v>1473.0867</v>
      </c>
      <c r="V128" s="46">
        <v>0.03</v>
      </c>
      <c r="W128" s="37">
        <f t="shared" si="16"/>
        <v>1473.0867</v>
      </c>
    </row>
    <row r="129" s="1" customFormat="1" spans="1:23">
      <c r="A129" s="13" t="s">
        <v>323</v>
      </c>
      <c r="B129" s="27" t="s">
        <v>324</v>
      </c>
      <c r="C129" s="28"/>
      <c r="D129" s="28"/>
      <c r="E129" s="29" t="s">
        <v>2</v>
      </c>
      <c r="F129" s="16" t="s">
        <v>59</v>
      </c>
      <c r="G129" s="17">
        <v>32830.12</v>
      </c>
      <c r="H129" s="18"/>
      <c r="I129" s="28"/>
      <c r="J129" s="28"/>
      <c r="K129" s="16" t="s">
        <v>883</v>
      </c>
      <c r="L129" s="16" t="s">
        <v>954</v>
      </c>
      <c r="M129" s="35" t="s">
        <v>91</v>
      </c>
      <c r="N129" s="36">
        <v>10</v>
      </c>
      <c r="O129" s="37">
        <f t="shared" si="9"/>
        <v>19107.12984</v>
      </c>
      <c r="P129" s="37">
        <f t="shared" si="10"/>
        <v>3184.52164</v>
      </c>
      <c r="Q129" s="37">
        <f t="shared" si="11"/>
        <v>3184.52164</v>
      </c>
      <c r="R129" s="37">
        <f t="shared" si="12"/>
        <v>3184.52164</v>
      </c>
      <c r="S129" s="37">
        <f t="shared" si="13"/>
        <v>3184.52164</v>
      </c>
      <c r="T129" s="37">
        <f t="shared" si="14"/>
        <v>31845.2164</v>
      </c>
      <c r="U129" s="45">
        <f t="shared" si="15"/>
        <v>984.903600000005</v>
      </c>
      <c r="V129" s="46">
        <v>0.03</v>
      </c>
      <c r="W129" s="37">
        <f t="shared" si="16"/>
        <v>984.9036</v>
      </c>
    </row>
    <row r="130" s="1" customFormat="1" spans="1:23">
      <c r="A130" s="13" t="s">
        <v>325</v>
      </c>
      <c r="B130" s="27" t="s">
        <v>326</v>
      </c>
      <c r="C130" s="28"/>
      <c r="D130" s="28"/>
      <c r="E130" s="29" t="s">
        <v>2</v>
      </c>
      <c r="F130" s="16" t="s">
        <v>59</v>
      </c>
      <c r="G130" s="17">
        <v>15505.76</v>
      </c>
      <c r="H130" s="18"/>
      <c r="I130" s="28"/>
      <c r="J130" s="28"/>
      <c r="K130" s="16" t="s">
        <v>883</v>
      </c>
      <c r="L130" s="16" t="s">
        <v>954</v>
      </c>
      <c r="M130" s="35" t="s">
        <v>91</v>
      </c>
      <c r="N130" s="36">
        <v>10</v>
      </c>
      <c r="O130" s="37">
        <f t="shared" si="9"/>
        <v>9024.35232</v>
      </c>
      <c r="P130" s="37">
        <f t="shared" si="10"/>
        <v>1504.05872</v>
      </c>
      <c r="Q130" s="37">
        <f t="shared" si="11"/>
        <v>1504.05872</v>
      </c>
      <c r="R130" s="37">
        <f t="shared" si="12"/>
        <v>1504.05872</v>
      </c>
      <c r="S130" s="37">
        <f t="shared" si="13"/>
        <v>1504.05872</v>
      </c>
      <c r="T130" s="37">
        <f t="shared" si="14"/>
        <v>15040.5872</v>
      </c>
      <c r="U130" s="45">
        <f t="shared" si="15"/>
        <v>465.172799999998</v>
      </c>
      <c r="V130" s="46">
        <v>0.03</v>
      </c>
      <c r="W130" s="37">
        <f t="shared" si="16"/>
        <v>465.1728</v>
      </c>
    </row>
    <row r="131" s="1" customFormat="1" spans="1:23">
      <c r="A131" s="13" t="s">
        <v>327</v>
      </c>
      <c r="B131" s="27" t="s">
        <v>328</v>
      </c>
      <c r="C131" s="28"/>
      <c r="D131" s="28"/>
      <c r="E131" s="29" t="s">
        <v>2</v>
      </c>
      <c r="F131" s="16" t="s">
        <v>59</v>
      </c>
      <c r="G131" s="17">
        <v>14262</v>
      </c>
      <c r="H131" s="18"/>
      <c r="I131" s="28"/>
      <c r="J131" s="28"/>
      <c r="K131" s="16" t="s">
        <v>883</v>
      </c>
      <c r="L131" s="16" t="s">
        <v>954</v>
      </c>
      <c r="M131" s="35" t="s">
        <v>91</v>
      </c>
      <c r="N131" s="36">
        <v>10</v>
      </c>
      <c r="O131" s="37">
        <f t="shared" si="9"/>
        <v>8300.484</v>
      </c>
      <c r="P131" s="37">
        <f t="shared" si="10"/>
        <v>1383.414</v>
      </c>
      <c r="Q131" s="37">
        <f t="shared" si="11"/>
        <v>1383.414</v>
      </c>
      <c r="R131" s="37">
        <f t="shared" si="12"/>
        <v>1383.414</v>
      </c>
      <c r="S131" s="37">
        <f t="shared" si="13"/>
        <v>1383.414</v>
      </c>
      <c r="T131" s="37">
        <f t="shared" si="14"/>
        <v>13834.14</v>
      </c>
      <c r="U131" s="45">
        <f t="shared" si="15"/>
        <v>427.859999999997</v>
      </c>
      <c r="V131" s="46">
        <v>0.03</v>
      </c>
      <c r="W131" s="37">
        <f t="shared" si="16"/>
        <v>427.86</v>
      </c>
    </row>
    <row r="132" s="1" customFormat="1" spans="1:23">
      <c r="A132" s="13" t="s">
        <v>329</v>
      </c>
      <c r="B132" s="27" t="s">
        <v>330</v>
      </c>
      <c r="C132" s="28"/>
      <c r="D132" s="28"/>
      <c r="E132" s="29" t="s">
        <v>2</v>
      </c>
      <c r="F132" s="16" t="s">
        <v>59</v>
      </c>
      <c r="G132" s="17">
        <v>13432.82</v>
      </c>
      <c r="H132" s="18"/>
      <c r="I132" s="28"/>
      <c r="J132" s="28"/>
      <c r="K132" s="16" t="s">
        <v>883</v>
      </c>
      <c r="L132" s="16" t="s">
        <v>954</v>
      </c>
      <c r="M132" s="35" t="s">
        <v>91</v>
      </c>
      <c r="N132" s="36">
        <v>10</v>
      </c>
      <c r="O132" s="37">
        <f t="shared" si="9"/>
        <v>7817.90124</v>
      </c>
      <c r="P132" s="37">
        <f t="shared" si="10"/>
        <v>1302.98354</v>
      </c>
      <c r="Q132" s="37">
        <f t="shared" si="11"/>
        <v>1302.98354</v>
      </c>
      <c r="R132" s="37">
        <f t="shared" si="12"/>
        <v>1302.98354</v>
      </c>
      <c r="S132" s="37">
        <f t="shared" si="13"/>
        <v>1302.98354</v>
      </c>
      <c r="T132" s="37">
        <f t="shared" si="14"/>
        <v>13029.8354</v>
      </c>
      <c r="U132" s="45">
        <f t="shared" si="15"/>
        <v>402.984600000003</v>
      </c>
      <c r="V132" s="46">
        <v>0.03</v>
      </c>
      <c r="W132" s="37">
        <f t="shared" si="16"/>
        <v>402.9846</v>
      </c>
    </row>
    <row r="133" s="1" customFormat="1" spans="1:23">
      <c r="A133" s="13" t="s">
        <v>331</v>
      </c>
      <c r="B133" s="27" t="s">
        <v>332</v>
      </c>
      <c r="C133" s="28"/>
      <c r="D133" s="28"/>
      <c r="E133" s="29" t="s">
        <v>2</v>
      </c>
      <c r="F133" s="16" t="s">
        <v>59</v>
      </c>
      <c r="G133" s="17">
        <v>13018.24</v>
      </c>
      <c r="H133" s="18"/>
      <c r="I133" s="28"/>
      <c r="J133" s="28"/>
      <c r="K133" s="16" t="s">
        <v>883</v>
      </c>
      <c r="L133" s="16" t="s">
        <v>954</v>
      </c>
      <c r="M133" s="35" t="s">
        <v>91</v>
      </c>
      <c r="N133" s="36">
        <v>10</v>
      </c>
      <c r="O133" s="37">
        <f t="shared" ref="O133:O196" si="17">G133*(1-V133)/N133*6</f>
        <v>7576.61568</v>
      </c>
      <c r="P133" s="37">
        <f t="shared" ref="P133:P196" si="18">G133*(1-V133)/N133</f>
        <v>1262.76928</v>
      </c>
      <c r="Q133" s="37">
        <f t="shared" ref="Q133:Q196" si="19">P133</f>
        <v>1262.76928</v>
      </c>
      <c r="R133" s="37">
        <f t="shared" ref="R133:R196" si="20">Q133</f>
        <v>1262.76928</v>
      </c>
      <c r="S133" s="37">
        <f t="shared" ref="S133:S196" si="21">R133</f>
        <v>1262.76928</v>
      </c>
      <c r="T133" s="37">
        <f t="shared" ref="T133:T196" si="22">O133+P133+Q133+R133+S133</f>
        <v>12627.6928</v>
      </c>
      <c r="U133" s="45">
        <f t="shared" ref="U133:U196" si="23">G133-T133</f>
        <v>390.547199999999</v>
      </c>
      <c r="V133" s="46">
        <v>0.03</v>
      </c>
      <c r="W133" s="37">
        <f t="shared" ref="W133:W196" si="24">G133*V133</f>
        <v>390.5472</v>
      </c>
    </row>
    <row r="134" s="1" customFormat="1" spans="1:23">
      <c r="A134" s="13" t="s">
        <v>333</v>
      </c>
      <c r="B134" s="27" t="s">
        <v>334</v>
      </c>
      <c r="C134" s="28"/>
      <c r="D134" s="28"/>
      <c r="E134" s="29" t="s">
        <v>2</v>
      </c>
      <c r="F134" s="16" t="s">
        <v>59</v>
      </c>
      <c r="G134" s="17">
        <v>15733.69</v>
      </c>
      <c r="H134" s="18"/>
      <c r="I134" s="28"/>
      <c r="J134" s="28"/>
      <c r="K134" s="16" t="s">
        <v>883</v>
      </c>
      <c r="L134" s="16" t="s">
        <v>954</v>
      </c>
      <c r="M134" s="35" t="s">
        <v>91</v>
      </c>
      <c r="N134" s="36">
        <v>10</v>
      </c>
      <c r="O134" s="37">
        <f t="shared" si="17"/>
        <v>9157.00758</v>
      </c>
      <c r="P134" s="37">
        <f t="shared" si="18"/>
        <v>1526.16793</v>
      </c>
      <c r="Q134" s="37">
        <f t="shared" si="19"/>
        <v>1526.16793</v>
      </c>
      <c r="R134" s="37">
        <f t="shared" si="20"/>
        <v>1526.16793</v>
      </c>
      <c r="S134" s="37">
        <f t="shared" si="21"/>
        <v>1526.16793</v>
      </c>
      <c r="T134" s="37">
        <f t="shared" si="22"/>
        <v>15261.6793</v>
      </c>
      <c r="U134" s="45">
        <f t="shared" si="23"/>
        <v>472.010700000001</v>
      </c>
      <c r="V134" s="46">
        <v>0.03</v>
      </c>
      <c r="W134" s="37">
        <f t="shared" si="24"/>
        <v>472.0107</v>
      </c>
    </row>
    <row r="135" s="1" customFormat="1" spans="1:23">
      <c r="A135" s="13" t="s">
        <v>335</v>
      </c>
      <c r="B135" s="27" t="s">
        <v>291</v>
      </c>
      <c r="C135" s="28"/>
      <c r="D135" s="28"/>
      <c r="E135" s="29" t="s">
        <v>2</v>
      </c>
      <c r="F135" s="16" t="s">
        <v>59</v>
      </c>
      <c r="G135" s="17">
        <v>1192.68</v>
      </c>
      <c r="H135" s="18"/>
      <c r="I135" s="28"/>
      <c r="J135" s="28"/>
      <c r="K135" s="16" t="s">
        <v>883</v>
      </c>
      <c r="L135" s="16" t="s">
        <v>954</v>
      </c>
      <c r="M135" s="35" t="s">
        <v>91</v>
      </c>
      <c r="N135" s="36">
        <v>10</v>
      </c>
      <c r="O135" s="37">
        <f t="shared" si="17"/>
        <v>694.13976</v>
      </c>
      <c r="P135" s="37">
        <f t="shared" si="18"/>
        <v>115.68996</v>
      </c>
      <c r="Q135" s="37">
        <f t="shared" si="19"/>
        <v>115.68996</v>
      </c>
      <c r="R135" s="37">
        <f t="shared" si="20"/>
        <v>115.68996</v>
      </c>
      <c r="S135" s="37">
        <f t="shared" si="21"/>
        <v>115.68996</v>
      </c>
      <c r="T135" s="37">
        <f t="shared" si="22"/>
        <v>1156.8996</v>
      </c>
      <c r="U135" s="45">
        <f t="shared" si="23"/>
        <v>35.7804000000001</v>
      </c>
      <c r="V135" s="46">
        <v>0.03</v>
      </c>
      <c r="W135" s="37">
        <f t="shared" si="24"/>
        <v>35.7804</v>
      </c>
    </row>
    <row r="136" s="1" customFormat="1" spans="1:23">
      <c r="A136" s="13" t="s">
        <v>336</v>
      </c>
      <c r="B136" s="27" t="s">
        <v>293</v>
      </c>
      <c r="C136" s="28"/>
      <c r="D136" s="28"/>
      <c r="E136" s="29" t="s">
        <v>2</v>
      </c>
      <c r="F136" s="16" t="s">
        <v>59</v>
      </c>
      <c r="G136" s="17">
        <v>592.46</v>
      </c>
      <c r="H136" s="18"/>
      <c r="I136" s="28"/>
      <c r="J136" s="28"/>
      <c r="K136" s="16" t="s">
        <v>883</v>
      </c>
      <c r="L136" s="16" t="s">
        <v>954</v>
      </c>
      <c r="M136" s="35" t="s">
        <v>91</v>
      </c>
      <c r="N136" s="36">
        <v>10</v>
      </c>
      <c r="O136" s="37">
        <f t="shared" si="17"/>
        <v>344.81172</v>
      </c>
      <c r="P136" s="37">
        <f t="shared" si="18"/>
        <v>57.46862</v>
      </c>
      <c r="Q136" s="37">
        <f t="shared" si="19"/>
        <v>57.46862</v>
      </c>
      <c r="R136" s="37">
        <f t="shared" si="20"/>
        <v>57.46862</v>
      </c>
      <c r="S136" s="37">
        <f t="shared" si="21"/>
        <v>57.46862</v>
      </c>
      <c r="T136" s="37">
        <f t="shared" si="22"/>
        <v>574.6862</v>
      </c>
      <c r="U136" s="45">
        <f t="shared" si="23"/>
        <v>17.7738000000001</v>
      </c>
      <c r="V136" s="46">
        <v>0.03</v>
      </c>
      <c r="W136" s="37">
        <f t="shared" si="24"/>
        <v>17.7738</v>
      </c>
    </row>
    <row r="137" s="1" customFormat="1" spans="1:23">
      <c r="A137" s="13" t="s">
        <v>337</v>
      </c>
      <c r="B137" s="27" t="s">
        <v>338</v>
      </c>
      <c r="C137" s="28"/>
      <c r="D137" s="28"/>
      <c r="E137" s="29" t="s">
        <v>2</v>
      </c>
      <c r="F137" s="16" t="s">
        <v>59</v>
      </c>
      <c r="G137" s="17">
        <v>352.06</v>
      </c>
      <c r="H137" s="18"/>
      <c r="I137" s="28"/>
      <c r="J137" s="28"/>
      <c r="K137" s="16" t="s">
        <v>883</v>
      </c>
      <c r="L137" s="16" t="s">
        <v>954</v>
      </c>
      <c r="M137" s="35" t="s">
        <v>91</v>
      </c>
      <c r="N137" s="36">
        <v>10</v>
      </c>
      <c r="O137" s="37">
        <f t="shared" si="17"/>
        <v>204.89892</v>
      </c>
      <c r="P137" s="37">
        <f t="shared" si="18"/>
        <v>34.14982</v>
      </c>
      <c r="Q137" s="37">
        <f t="shared" si="19"/>
        <v>34.14982</v>
      </c>
      <c r="R137" s="37">
        <f t="shared" si="20"/>
        <v>34.14982</v>
      </c>
      <c r="S137" s="37">
        <f t="shared" si="21"/>
        <v>34.14982</v>
      </c>
      <c r="T137" s="37">
        <f t="shared" si="22"/>
        <v>341.4982</v>
      </c>
      <c r="U137" s="45">
        <f t="shared" si="23"/>
        <v>10.5618000000001</v>
      </c>
      <c r="V137" s="46">
        <v>0.03</v>
      </c>
      <c r="W137" s="37">
        <f t="shared" si="24"/>
        <v>10.5618</v>
      </c>
    </row>
    <row r="138" s="1" customFormat="1" spans="1:23">
      <c r="A138" s="13" t="s">
        <v>339</v>
      </c>
      <c r="B138" s="27" t="s">
        <v>340</v>
      </c>
      <c r="C138" s="28"/>
      <c r="D138" s="28"/>
      <c r="E138" s="29" t="s">
        <v>2</v>
      </c>
      <c r="F138" s="16" t="s">
        <v>59</v>
      </c>
      <c r="G138" s="17">
        <v>4166.4</v>
      </c>
      <c r="H138" s="18"/>
      <c r="I138" s="28"/>
      <c r="J138" s="28"/>
      <c r="K138" s="16" t="s">
        <v>883</v>
      </c>
      <c r="L138" s="16" t="s">
        <v>954</v>
      </c>
      <c r="M138" s="35" t="s">
        <v>91</v>
      </c>
      <c r="N138" s="36">
        <v>10</v>
      </c>
      <c r="O138" s="37">
        <f t="shared" si="17"/>
        <v>2424.8448</v>
      </c>
      <c r="P138" s="37">
        <f t="shared" si="18"/>
        <v>404.1408</v>
      </c>
      <c r="Q138" s="37">
        <f t="shared" si="19"/>
        <v>404.1408</v>
      </c>
      <c r="R138" s="37">
        <f t="shared" si="20"/>
        <v>404.1408</v>
      </c>
      <c r="S138" s="37">
        <f t="shared" si="21"/>
        <v>404.1408</v>
      </c>
      <c r="T138" s="37">
        <f t="shared" si="22"/>
        <v>4041.408</v>
      </c>
      <c r="U138" s="45">
        <f t="shared" si="23"/>
        <v>124.991999999999</v>
      </c>
      <c r="V138" s="46">
        <v>0.03</v>
      </c>
      <c r="W138" s="37">
        <f t="shared" si="24"/>
        <v>124.992</v>
      </c>
    </row>
    <row r="139" s="1" customFormat="1" spans="1:23">
      <c r="A139" s="13" t="s">
        <v>341</v>
      </c>
      <c r="B139" s="27" t="s">
        <v>342</v>
      </c>
      <c r="C139" s="28"/>
      <c r="D139" s="28"/>
      <c r="E139" s="29" t="s">
        <v>2</v>
      </c>
      <c r="F139" s="16" t="s">
        <v>59</v>
      </c>
      <c r="G139" s="17">
        <v>214.48</v>
      </c>
      <c r="H139" s="18"/>
      <c r="I139" s="28"/>
      <c r="J139" s="28"/>
      <c r="K139" s="16" t="s">
        <v>883</v>
      </c>
      <c r="L139" s="16" t="s">
        <v>954</v>
      </c>
      <c r="M139" s="35" t="s">
        <v>91</v>
      </c>
      <c r="N139" s="36">
        <v>10</v>
      </c>
      <c r="O139" s="37">
        <f t="shared" si="17"/>
        <v>124.82736</v>
      </c>
      <c r="P139" s="37">
        <f t="shared" si="18"/>
        <v>20.80456</v>
      </c>
      <c r="Q139" s="37">
        <f t="shared" si="19"/>
        <v>20.80456</v>
      </c>
      <c r="R139" s="37">
        <f t="shared" si="20"/>
        <v>20.80456</v>
      </c>
      <c r="S139" s="37">
        <f t="shared" si="21"/>
        <v>20.80456</v>
      </c>
      <c r="T139" s="37">
        <f t="shared" si="22"/>
        <v>208.0456</v>
      </c>
      <c r="U139" s="45">
        <f t="shared" si="23"/>
        <v>6.43439999999995</v>
      </c>
      <c r="V139" s="46">
        <v>0.03</v>
      </c>
      <c r="W139" s="37">
        <f t="shared" si="24"/>
        <v>6.4344</v>
      </c>
    </row>
    <row r="140" s="1" customFormat="1" spans="1:23">
      <c r="A140" s="13" t="s">
        <v>343</v>
      </c>
      <c r="B140" s="27" t="s">
        <v>315</v>
      </c>
      <c r="C140" s="28"/>
      <c r="D140" s="28"/>
      <c r="E140" s="29" t="s">
        <v>2</v>
      </c>
      <c r="F140" s="16" t="s">
        <v>59</v>
      </c>
      <c r="G140" s="17">
        <v>2828.48</v>
      </c>
      <c r="H140" s="18"/>
      <c r="I140" s="28"/>
      <c r="J140" s="28"/>
      <c r="K140" s="16" t="s">
        <v>883</v>
      </c>
      <c r="L140" s="16" t="s">
        <v>954</v>
      </c>
      <c r="M140" s="35" t="s">
        <v>91</v>
      </c>
      <c r="N140" s="36">
        <v>10</v>
      </c>
      <c r="O140" s="37">
        <f t="shared" si="17"/>
        <v>1646.17536</v>
      </c>
      <c r="P140" s="37">
        <f t="shared" si="18"/>
        <v>274.36256</v>
      </c>
      <c r="Q140" s="37">
        <f t="shared" si="19"/>
        <v>274.36256</v>
      </c>
      <c r="R140" s="37">
        <f t="shared" si="20"/>
        <v>274.36256</v>
      </c>
      <c r="S140" s="37">
        <f t="shared" si="21"/>
        <v>274.36256</v>
      </c>
      <c r="T140" s="37">
        <f t="shared" si="22"/>
        <v>2743.6256</v>
      </c>
      <c r="U140" s="45">
        <f t="shared" si="23"/>
        <v>84.8544000000002</v>
      </c>
      <c r="V140" s="46">
        <v>0.03</v>
      </c>
      <c r="W140" s="37">
        <f t="shared" si="24"/>
        <v>84.8544</v>
      </c>
    </row>
    <row r="141" s="1" customFormat="1" spans="1:23">
      <c r="A141" s="13" t="s">
        <v>344</v>
      </c>
      <c r="B141" s="27" t="s">
        <v>345</v>
      </c>
      <c r="C141" s="28"/>
      <c r="D141" s="28"/>
      <c r="E141" s="29" t="s">
        <v>2</v>
      </c>
      <c r="F141" s="16" t="s">
        <v>59</v>
      </c>
      <c r="G141" s="17">
        <v>3708.26</v>
      </c>
      <c r="H141" s="18"/>
      <c r="I141" s="28"/>
      <c r="J141" s="28"/>
      <c r="K141" s="16" t="s">
        <v>883</v>
      </c>
      <c r="L141" s="16" t="s">
        <v>954</v>
      </c>
      <c r="M141" s="35" t="s">
        <v>91</v>
      </c>
      <c r="N141" s="36">
        <v>10</v>
      </c>
      <c r="O141" s="37">
        <f t="shared" si="17"/>
        <v>2158.20732</v>
      </c>
      <c r="P141" s="37">
        <f t="shared" si="18"/>
        <v>359.70122</v>
      </c>
      <c r="Q141" s="37">
        <f t="shared" si="19"/>
        <v>359.70122</v>
      </c>
      <c r="R141" s="37">
        <f t="shared" si="20"/>
        <v>359.70122</v>
      </c>
      <c r="S141" s="37">
        <f t="shared" si="21"/>
        <v>359.70122</v>
      </c>
      <c r="T141" s="37">
        <f t="shared" si="22"/>
        <v>3597.0122</v>
      </c>
      <c r="U141" s="45">
        <f t="shared" si="23"/>
        <v>111.2478</v>
      </c>
      <c r="V141" s="46">
        <v>0.03</v>
      </c>
      <c r="W141" s="37">
        <f t="shared" si="24"/>
        <v>111.2478</v>
      </c>
    </row>
    <row r="142" s="1" customFormat="1" spans="1:23">
      <c r="A142" s="13" t="s">
        <v>346</v>
      </c>
      <c r="B142" s="27" t="s">
        <v>305</v>
      </c>
      <c r="C142" s="28"/>
      <c r="D142" s="28"/>
      <c r="E142" s="29" t="s">
        <v>2</v>
      </c>
      <c r="F142" s="16" t="s">
        <v>59</v>
      </c>
      <c r="G142" s="17">
        <v>1167.94</v>
      </c>
      <c r="H142" s="18"/>
      <c r="I142" s="28"/>
      <c r="J142" s="28"/>
      <c r="K142" s="16" t="s">
        <v>883</v>
      </c>
      <c r="L142" s="16" t="s">
        <v>954</v>
      </c>
      <c r="M142" s="35" t="s">
        <v>91</v>
      </c>
      <c r="N142" s="36">
        <v>10</v>
      </c>
      <c r="O142" s="37">
        <f t="shared" si="17"/>
        <v>679.74108</v>
      </c>
      <c r="P142" s="37">
        <f t="shared" si="18"/>
        <v>113.29018</v>
      </c>
      <c r="Q142" s="37">
        <f t="shared" si="19"/>
        <v>113.29018</v>
      </c>
      <c r="R142" s="37">
        <f t="shared" si="20"/>
        <v>113.29018</v>
      </c>
      <c r="S142" s="37">
        <f t="shared" si="21"/>
        <v>113.29018</v>
      </c>
      <c r="T142" s="37">
        <f t="shared" si="22"/>
        <v>1132.9018</v>
      </c>
      <c r="U142" s="45">
        <f t="shared" si="23"/>
        <v>35.0382000000002</v>
      </c>
      <c r="V142" s="46">
        <v>0.03</v>
      </c>
      <c r="W142" s="37">
        <f t="shared" si="24"/>
        <v>35.0382</v>
      </c>
    </row>
    <row r="143" s="1" customFormat="1" spans="1:23">
      <c r="A143" s="13" t="s">
        <v>347</v>
      </c>
      <c r="B143" s="27" t="s">
        <v>348</v>
      </c>
      <c r="C143" s="28"/>
      <c r="D143" s="28"/>
      <c r="E143" s="29" t="s">
        <v>2</v>
      </c>
      <c r="F143" s="16" t="s">
        <v>59</v>
      </c>
      <c r="G143" s="17">
        <v>1236.28</v>
      </c>
      <c r="H143" s="18"/>
      <c r="I143" s="28"/>
      <c r="J143" s="28"/>
      <c r="K143" s="16" t="s">
        <v>883</v>
      </c>
      <c r="L143" s="16" t="s">
        <v>954</v>
      </c>
      <c r="M143" s="35" t="s">
        <v>91</v>
      </c>
      <c r="N143" s="36">
        <v>10</v>
      </c>
      <c r="O143" s="37">
        <f t="shared" si="17"/>
        <v>719.51496</v>
      </c>
      <c r="P143" s="37">
        <f t="shared" si="18"/>
        <v>119.91916</v>
      </c>
      <c r="Q143" s="37">
        <f t="shared" si="19"/>
        <v>119.91916</v>
      </c>
      <c r="R143" s="37">
        <f t="shared" si="20"/>
        <v>119.91916</v>
      </c>
      <c r="S143" s="37">
        <f t="shared" si="21"/>
        <v>119.91916</v>
      </c>
      <c r="T143" s="37">
        <f t="shared" si="22"/>
        <v>1199.1916</v>
      </c>
      <c r="U143" s="45">
        <f t="shared" si="23"/>
        <v>37.0884000000001</v>
      </c>
      <c r="V143" s="46">
        <v>0.03</v>
      </c>
      <c r="W143" s="37">
        <f t="shared" si="24"/>
        <v>37.0884</v>
      </c>
    </row>
    <row r="144" s="1" customFormat="1" spans="1:23">
      <c r="A144" s="13" t="s">
        <v>349</v>
      </c>
      <c r="B144" s="27" t="s">
        <v>350</v>
      </c>
      <c r="C144" s="28"/>
      <c r="D144" s="28"/>
      <c r="E144" s="29" t="s">
        <v>2</v>
      </c>
      <c r="F144" s="16" t="s">
        <v>59</v>
      </c>
      <c r="G144" s="17">
        <v>1774.96</v>
      </c>
      <c r="H144" s="18"/>
      <c r="I144" s="28"/>
      <c r="J144" s="28"/>
      <c r="K144" s="16" t="s">
        <v>883</v>
      </c>
      <c r="L144" s="16" t="s">
        <v>954</v>
      </c>
      <c r="M144" s="35" t="s">
        <v>91</v>
      </c>
      <c r="N144" s="36">
        <v>10</v>
      </c>
      <c r="O144" s="37">
        <f t="shared" si="17"/>
        <v>1033.02672</v>
      </c>
      <c r="P144" s="37">
        <f t="shared" si="18"/>
        <v>172.17112</v>
      </c>
      <c r="Q144" s="37">
        <f t="shared" si="19"/>
        <v>172.17112</v>
      </c>
      <c r="R144" s="37">
        <f t="shared" si="20"/>
        <v>172.17112</v>
      </c>
      <c r="S144" s="37">
        <f t="shared" si="21"/>
        <v>172.17112</v>
      </c>
      <c r="T144" s="37">
        <f t="shared" si="22"/>
        <v>1721.7112</v>
      </c>
      <c r="U144" s="45">
        <f t="shared" si="23"/>
        <v>53.2488000000001</v>
      </c>
      <c r="V144" s="46">
        <v>0.03</v>
      </c>
      <c r="W144" s="37">
        <f t="shared" si="24"/>
        <v>53.2488</v>
      </c>
    </row>
    <row r="145" s="1" customFormat="1" spans="1:23">
      <c r="A145" s="13" t="s">
        <v>351</v>
      </c>
      <c r="B145" s="27" t="s">
        <v>352</v>
      </c>
      <c r="C145" s="28"/>
      <c r="D145" s="28"/>
      <c r="E145" s="29" t="s">
        <v>2</v>
      </c>
      <c r="F145" s="16" t="s">
        <v>59</v>
      </c>
      <c r="G145" s="17">
        <v>852.22</v>
      </c>
      <c r="H145" s="18"/>
      <c r="I145" s="28"/>
      <c r="J145" s="28"/>
      <c r="K145" s="16" t="s">
        <v>883</v>
      </c>
      <c r="L145" s="16" t="s">
        <v>954</v>
      </c>
      <c r="M145" s="35" t="s">
        <v>91</v>
      </c>
      <c r="N145" s="36">
        <v>10</v>
      </c>
      <c r="O145" s="37">
        <f t="shared" si="17"/>
        <v>495.99204</v>
      </c>
      <c r="P145" s="37">
        <f t="shared" si="18"/>
        <v>82.66534</v>
      </c>
      <c r="Q145" s="37">
        <f t="shared" si="19"/>
        <v>82.66534</v>
      </c>
      <c r="R145" s="37">
        <f t="shared" si="20"/>
        <v>82.66534</v>
      </c>
      <c r="S145" s="37">
        <f t="shared" si="21"/>
        <v>82.66534</v>
      </c>
      <c r="T145" s="37">
        <f t="shared" si="22"/>
        <v>826.6534</v>
      </c>
      <c r="U145" s="45">
        <f t="shared" si="23"/>
        <v>25.5666</v>
      </c>
      <c r="V145" s="46">
        <v>0.03</v>
      </c>
      <c r="W145" s="37">
        <f t="shared" si="24"/>
        <v>25.5666</v>
      </c>
    </row>
    <row r="146" s="1" customFormat="1" spans="1:23">
      <c r="A146" s="13" t="s">
        <v>353</v>
      </c>
      <c r="B146" s="27" t="s">
        <v>307</v>
      </c>
      <c r="C146" s="28"/>
      <c r="D146" s="28"/>
      <c r="E146" s="29" t="s">
        <v>2</v>
      </c>
      <c r="F146" s="16" t="s">
        <v>59</v>
      </c>
      <c r="G146" s="17">
        <v>855</v>
      </c>
      <c r="H146" s="18"/>
      <c r="I146" s="28"/>
      <c r="J146" s="28"/>
      <c r="K146" s="16" t="s">
        <v>883</v>
      </c>
      <c r="L146" s="16" t="s">
        <v>954</v>
      </c>
      <c r="M146" s="35" t="s">
        <v>91</v>
      </c>
      <c r="N146" s="36">
        <v>10</v>
      </c>
      <c r="O146" s="37">
        <f t="shared" si="17"/>
        <v>497.61</v>
      </c>
      <c r="P146" s="37">
        <f t="shared" si="18"/>
        <v>82.935</v>
      </c>
      <c r="Q146" s="37">
        <f t="shared" si="19"/>
        <v>82.935</v>
      </c>
      <c r="R146" s="37">
        <f t="shared" si="20"/>
        <v>82.935</v>
      </c>
      <c r="S146" s="37">
        <f t="shared" si="21"/>
        <v>82.935</v>
      </c>
      <c r="T146" s="37">
        <f t="shared" si="22"/>
        <v>829.35</v>
      </c>
      <c r="U146" s="45">
        <f t="shared" si="23"/>
        <v>25.6500000000001</v>
      </c>
      <c r="V146" s="46">
        <v>0.03</v>
      </c>
      <c r="W146" s="37">
        <f t="shared" si="24"/>
        <v>25.65</v>
      </c>
    </row>
    <row r="147" s="1" customFormat="1" spans="1:23">
      <c r="A147" s="13" t="s">
        <v>354</v>
      </c>
      <c r="B147" s="27" t="s">
        <v>355</v>
      </c>
      <c r="C147" s="28"/>
      <c r="D147" s="28"/>
      <c r="E147" s="29" t="s">
        <v>2</v>
      </c>
      <c r="F147" s="16" t="s">
        <v>59</v>
      </c>
      <c r="G147" s="17">
        <v>381.03</v>
      </c>
      <c r="H147" s="18"/>
      <c r="I147" s="28"/>
      <c r="J147" s="28"/>
      <c r="K147" s="16" t="s">
        <v>883</v>
      </c>
      <c r="L147" s="16" t="s">
        <v>954</v>
      </c>
      <c r="M147" s="35" t="s">
        <v>91</v>
      </c>
      <c r="N147" s="36">
        <v>10</v>
      </c>
      <c r="O147" s="37">
        <f t="shared" si="17"/>
        <v>221.75946</v>
      </c>
      <c r="P147" s="37">
        <f t="shared" si="18"/>
        <v>36.95991</v>
      </c>
      <c r="Q147" s="37">
        <f t="shared" si="19"/>
        <v>36.95991</v>
      </c>
      <c r="R147" s="37">
        <f t="shared" si="20"/>
        <v>36.95991</v>
      </c>
      <c r="S147" s="37">
        <f t="shared" si="21"/>
        <v>36.95991</v>
      </c>
      <c r="T147" s="37">
        <f t="shared" si="22"/>
        <v>369.5991</v>
      </c>
      <c r="U147" s="45">
        <f t="shared" si="23"/>
        <v>11.4309000000001</v>
      </c>
      <c r="V147" s="46">
        <v>0.03</v>
      </c>
      <c r="W147" s="37">
        <f t="shared" si="24"/>
        <v>11.4309</v>
      </c>
    </row>
    <row r="148" s="1" customFormat="1" spans="1:23">
      <c r="A148" s="13" t="s">
        <v>356</v>
      </c>
      <c r="B148" s="27" t="s">
        <v>357</v>
      </c>
      <c r="C148" s="28"/>
      <c r="D148" s="28"/>
      <c r="E148" s="29" t="s">
        <v>2</v>
      </c>
      <c r="F148" s="16" t="s">
        <v>59</v>
      </c>
      <c r="G148" s="17">
        <v>348.54</v>
      </c>
      <c r="H148" s="18"/>
      <c r="I148" s="28"/>
      <c r="J148" s="28"/>
      <c r="K148" s="16" t="s">
        <v>883</v>
      </c>
      <c r="L148" s="16" t="s">
        <v>954</v>
      </c>
      <c r="M148" s="35" t="s">
        <v>91</v>
      </c>
      <c r="N148" s="36">
        <v>10</v>
      </c>
      <c r="O148" s="37">
        <f t="shared" si="17"/>
        <v>202.85028</v>
      </c>
      <c r="P148" s="37">
        <f t="shared" si="18"/>
        <v>33.80838</v>
      </c>
      <c r="Q148" s="37">
        <f t="shared" si="19"/>
        <v>33.80838</v>
      </c>
      <c r="R148" s="37">
        <f t="shared" si="20"/>
        <v>33.80838</v>
      </c>
      <c r="S148" s="37">
        <f t="shared" si="21"/>
        <v>33.80838</v>
      </c>
      <c r="T148" s="37">
        <f t="shared" si="22"/>
        <v>338.0838</v>
      </c>
      <c r="U148" s="45">
        <f t="shared" si="23"/>
        <v>10.4562</v>
      </c>
      <c r="V148" s="46">
        <v>0.03</v>
      </c>
      <c r="W148" s="37">
        <f t="shared" si="24"/>
        <v>10.4562</v>
      </c>
    </row>
    <row r="149" s="1" customFormat="1" spans="1:23">
      <c r="A149" s="13" t="s">
        <v>358</v>
      </c>
      <c r="B149" s="27" t="s">
        <v>359</v>
      </c>
      <c r="C149" s="28"/>
      <c r="D149" s="28"/>
      <c r="E149" s="29" t="s">
        <v>2</v>
      </c>
      <c r="F149" s="16" t="s">
        <v>59</v>
      </c>
      <c r="G149" s="17">
        <v>379.64</v>
      </c>
      <c r="H149" s="18"/>
      <c r="I149" s="28"/>
      <c r="J149" s="28"/>
      <c r="K149" s="16" t="s">
        <v>883</v>
      </c>
      <c r="L149" s="16" t="s">
        <v>954</v>
      </c>
      <c r="M149" s="35" t="s">
        <v>91</v>
      </c>
      <c r="N149" s="36">
        <v>10</v>
      </c>
      <c r="O149" s="37">
        <f t="shared" si="17"/>
        <v>220.95048</v>
      </c>
      <c r="P149" s="37">
        <f t="shared" si="18"/>
        <v>36.82508</v>
      </c>
      <c r="Q149" s="37">
        <f t="shared" si="19"/>
        <v>36.82508</v>
      </c>
      <c r="R149" s="37">
        <f t="shared" si="20"/>
        <v>36.82508</v>
      </c>
      <c r="S149" s="37">
        <f t="shared" si="21"/>
        <v>36.82508</v>
      </c>
      <c r="T149" s="37">
        <f t="shared" si="22"/>
        <v>368.2508</v>
      </c>
      <c r="U149" s="45">
        <f t="shared" si="23"/>
        <v>11.3892</v>
      </c>
      <c r="V149" s="46">
        <v>0.03</v>
      </c>
      <c r="W149" s="37">
        <f t="shared" si="24"/>
        <v>11.3892</v>
      </c>
    </row>
    <row r="150" s="1" customFormat="1" spans="1:23">
      <c r="A150" s="13" t="s">
        <v>360</v>
      </c>
      <c r="B150" s="27" t="s">
        <v>361</v>
      </c>
      <c r="C150" s="28"/>
      <c r="D150" s="28"/>
      <c r="E150" s="29" t="s">
        <v>2</v>
      </c>
      <c r="F150" s="16" t="s">
        <v>59</v>
      </c>
      <c r="G150" s="17">
        <v>814.91</v>
      </c>
      <c r="H150" s="18"/>
      <c r="I150" s="28"/>
      <c r="J150" s="28"/>
      <c r="K150" s="16" t="s">
        <v>883</v>
      </c>
      <c r="L150" s="16" t="s">
        <v>954</v>
      </c>
      <c r="M150" s="35" t="s">
        <v>91</v>
      </c>
      <c r="N150" s="36">
        <v>10</v>
      </c>
      <c r="O150" s="37">
        <f t="shared" si="17"/>
        <v>474.27762</v>
      </c>
      <c r="P150" s="37">
        <f t="shared" si="18"/>
        <v>79.04627</v>
      </c>
      <c r="Q150" s="37">
        <f t="shared" si="19"/>
        <v>79.04627</v>
      </c>
      <c r="R150" s="37">
        <f t="shared" si="20"/>
        <v>79.04627</v>
      </c>
      <c r="S150" s="37">
        <f t="shared" si="21"/>
        <v>79.04627</v>
      </c>
      <c r="T150" s="37">
        <f t="shared" si="22"/>
        <v>790.4627</v>
      </c>
      <c r="U150" s="45">
        <f t="shared" si="23"/>
        <v>24.4472999999999</v>
      </c>
      <c r="V150" s="46">
        <v>0.03</v>
      </c>
      <c r="W150" s="37">
        <f t="shared" si="24"/>
        <v>24.4473</v>
      </c>
    </row>
    <row r="151" s="1" customFormat="1" spans="1:23">
      <c r="A151" s="13" t="s">
        <v>362</v>
      </c>
      <c r="B151" s="27" t="s">
        <v>363</v>
      </c>
      <c r="C151" s="28"/>
      <c r="D151" s="28"/>
      <c r="E151" s="29" t="s">
        <v>2</v>
      </c>
      <c r="F151" s="16" t="s">
        <v>59</v>
      </c>
      <c r="G151" s="17">
        <v>68.74</v>
      </c>
      <c r="H151" s="18"/>
      <c r="I151" s="28"/>
      <c r="J151" s="28"/>
      <c r="K151" s="16" t="s">
        <v>883</v>
      </c>
      <c r="L151" s="16" t="s">
        <v>954</v>
      </c>
      <c r="M151" s="35" t="s">
        <v>91</v>
      </c>
      <c r="N151" s="36">
        <v>10</v>
      </c>
      <c r="O151" s="37">
        <f t="shared" si="17"/>
        <v>40.00668</v>
      </c>
      <c r="P151" s="37">
        <f t="shared" si="18"/>
        <v>6.66778</v>
      </c>
      <c r="Q151" s="37">
        <f t="shared" si="19"/>
        <v>6.66778</v>
      </c>
      <c r="R151" s="37">
        <f t="shared" si="20"/>
        <v>6.66778</v>
      </c>
      <c r="S151" s="37">
        <f t="shared" si="21"/>
        <v>6.66778</v>
      </c>
      <c r="T151" s="37">
        <f t="shared" si="22"/>
        <v>66.6778</v>
      </c>
      <c r="U151" s="45">
        <f t="shared" si="23"/>
        <v>2.0622</v>
      </c>
      <c r="V151" s="46">
        <v>0.03</v>
      </c>
      <c r="W151" s="37">
        <f t="shared" si="24"/>
        <v>2.0622</v>
      </c>
    </row>
    <row r="152" s="1" customFormat="1" spans="1:23">
      <c r="A152" s="13" t="s">
        <v>364</v>
      </c>
      <c r="B152" s="27" t="s">
        <v>365</v>
      </c>
      <c r="C152" s="28"/>
      <c r="D152" s="28"/>
      <c r="E152" s="29" t="s">
        <v>2</v>
      </c>
      <c r="F152" s="16" t="s">
        <v>50</v>
      </c>
      <c r="G152" s="17">
        <v>336422.92</v>
      </c>
      <c r="H152" s="18"/>
      <c r="I152" s="28"/>
      <c r="J152" s="28"/>
      <c r="K152" s="16" t="s">
        <v>883</v>
      </c>
      <c r="L152" s="16" t="s">
        <v>954</v>
      </c>
      <c r="M152" s="35" t="s">
        <v>91</v>
      </c>
      <c r="N152" s="36">
        <v>10</v>
      </c>
      <c r="O152" s="37">
        <f t="shared" si="17"/>
        <v>195798.13944</v>
      </c>
      <c r="P152" s="37">
        <f t="shared" si="18"/>
        <v>32633.02324</v>
      </c>
      <c r="Q152" s="37">
        <f t="shared" si="19"/>
        <v>32633.02324</v>
      </c>
      <c r="R152" s="37">
        <f t="shared" si="20"/>
        <v>32633.02324</v>
      </c>
      <c r="S152" s="37">
        <f t="shared" si="21"/>
        <v>32633.02324</v>
      </c>
      <c r="T152" s="37">
        <f t="shared" si="22"/>
        <v>326330.2324</v>
      </c>
      <c r="U152" s="45">
        <f t="shared" si="23"/>
        <v>10092.6875999999</v>
      </c>
      <c r="V152" s="46">
        <v>0.03</v>
      </c>
      <c r="W152" s="37">
        <f t="shared" si="24"/>
        <v>10092.6876</v>
      </c>
    </row>
    <row r="153" s="1" customFormat="1" spans="1:23">
      <c r="A153" s="13" t="s">
        <v>366</v>
      </c>
      <c r="B153" s="27" t="s">
        <v>367</v>
      </c>
      <c r="C153" s="28"/>
      <c r="D153" s="28"/>
      <c r="E153" s="29" t="s">
        <v>2</v>
      </c>
      <c r="F153" s="16" t="s">
        <v>50</v>
      </c>
      <c r="G153" s="17">
        <v>13149.04</v>
      </c>
      <c r="H153" s="18"/>
      <c r="I153" s="28"/>
      <c r="J153" s="28"/>
      <c r="K153" s="16" t="s">
        <v>883</v>
      </c>
      <c r="L153" s="16" t="s">
        <v>954</v>
      </c>
      <c r="M153" s="35" t="s">
        <v>91</v>
      </c>
      <c r="N153" s="36">
        <v>10</v>
      </c>
      <c r="O153" s="37">
        <f t="shared" si="17"/>
        <v>7652.74128</v>
      </c>
      <c r="P153" s="37">
        <f t="shared" si="18"/>
        <v>1275.45688</v>
      </c>
      <c r="Q153" s="37">
        <f t="shared" si="19"/>
        <v>1275.45688</v>
      </c>
      <c r="R153" s="37">
        <f t="shared" si="20"/>
        <v>1275.45688</v>
      </c>
      <c r="S153" s="37">
        <f t="shared" si="21"/>
        <v>1275.45688</v>
      </c>
      <c r="T153" s="37">
        <f t="shared" si="22"/>
        <v>12754.5688</v>
      </c>
      <c r="U153" s="45">
        <f t="shared" si="23"/>
        <v>394.4712</v>
      </c>
      <c r="V153" s="46">
        <v>0.03</v>
      </c>
      <c r="W153" s="37">
        <f t="shared" si="24"/>
        <v>394.4712</v>
      </c>
    </row>
    <row r="154" s="1" customFormat="1" spans="1:23">
      <c r="A154" s="13" t="s">
        <v>368</v>
      </c>
      <c r="B154" s="27" t="s">
        <v>369</v>
      </c>
      <c r="C154" s="28"/>
      <c r="D154" s="28"/>
      <c r="E154" s="29" t="s">
        <v>2</v>
      </c>
      <c r="F154" s="16" t="s">
        <v>50</v>
      </c>
      <c r="G154" s="17">
        <v>12131.28</v>
      </c>
      <c r="H154" s="18"/>
      <c r="I154" s="28"/>
      <c r="J154" s="28"/>
      <c r="K154" s="16" t="s">
        <v>883</v>
      </c>
      <c r="L154" s="16" t="s">
        <v>954</v>
      </c>
      <c r="M154" s="35" t="s">
        <v>91</v>
      </c>
      <c r="N154" s="36">
        <v>10</v>
      </c>
      <c r="O154" s="37">
        <f t="shared" si="17"/>
        <v>7060.40496</v>
      </c>
      <c r="P154" s="37">
        <f t="shared" si="18"/>
        <v>1176.73416</v>
      </c>
      <c r="Q154" s="37">
        <f t="shared" si="19"/>
        <v>1176.73416</v>
      </c>
      <c r="R154" s="37">
        <f t="shared" si="20"/>
        <v>1176.73416</v>
      </c>
      <c r="S154" s="37">
        <f t="shared" si="21"/>
        <v>1176.73416</v>
      </c>
      <c r="T154" s="37">
        <f t="shared" si="22"/>
        <v>11767.3416</v>
      </c>
      <c r="U154" s="45">
        <f t="shared" si="23"/>
        <v>363.938400000001</v>
      </c>
      <c r="V154" s="46">
        <v>0.03</v>
      </c>
      <c r="W154" s="37">
        <f t="shared" si="24"/>
        <v>363.9384</v>
      </c>
    </row>
    <row r="155" s="1" customFormat="1" spans="1:23">
      <c r="A155" s="13" t="s">
        <v>370</v>
      </c>
      <c r="B155" s="27" t="s">
        <v>371</v>
      </c>
      <c r="C155" s="28"/>
      <c r="D155" s="28"/>
      <c r="E155" s="29" t="s">
        <v>2</v>
      </c>
      <c r="F155" s="16" t="s">
        <v>50</v>
      </c>
      <c r="G155" s="17">
        <v>2317.58</v>
      </c>
      <c r="H155" s="18"/>
      <c r="I155" s="28"/>
      <c r="J155" s="28"/>
      <c r="K155" s="16" t="s">
        <v>883</v>
      </c>
      <c r="L155" s="16" t="s">
        <v>954</v>
      </c>
      <c r="M155" s="35" t="s">
        <v>91</v>
      </c>
      <c r="N155" s="36">
        <v>10</v>
      </c>
      <c r="O155" s="37">
        <f t="shared" si="17"/>
        <v>1348.83156</v>
      </c>
      <c r="P155" s="37">
        <f t="shared" si="18"/>
        <v>224.80526</v>
      </c>
      <c r="Q155" s="37">
        <f t="shared" si="19"/>
        <v>224.80526</v>
      </c>
      <c r="R155" s="37">
        <f t="shared" si="20"/>
        <v>224.80526</v>
      </c>
      <c r="S155" s="37">
        <f t="shared" si="21"/>
        <v>224.80526</v>
      </c>
      <c r="T155" s="37">
        <f t="shared" si="22"/>
        <v>2248.0526</v>
      </c>
      <c r="U155" s="45">
        <f t="shared" si="23"/>
        <v>69.5273999999995</v>
      </c>
      <c r="V155" s="46">
        <v>0.03</v>
      </c>
      <c r="W155" s="37">
        <f t="shared" si="24"/>
        <v>69.5274</v>
      </c>
    </row>
    <row r="156" s="1" customFormat="1" spans="1:23">
      <c r="A156" s="13" t="s">
        <v>372</v>
      </c>
      <c r="B156" s="27" t="s">
        <v>303</v>
      </c>
      <c r="C156" s="28"/>
      <c r="D156" s="28"/>
      <c r="E156" s="29" t="s">
        <v>2</v>
      </c>
      <c r="F156" s="16" t="s">
        <v>50</v>
      </c>
      <c r="G156" s="17">
        <v>3708.26</v>
      </c>
      <c r="H156" s="18"/>
      <c r="I156" s="28"/>
      <c r="J156" s="28"/>
      <c r="K156" s="16" t="s">
        <v>883</v>
      </c>
      <c r="L156" s="16" t="s">
        <v>954</v>
      </c>
      <c r="M156" s="35" t="s">
        <v>91</v>
      </c>
      <c r="N156" s="36">
        <v>10</v>
      </c>
      <c r="O156" s="37">
        <f t="shared" si="17"/>
        <v>2158.20732</v>
      </c>
      <c r="P156" s="37">
        <f t="shared" si="18"/>
        <v>359.70122</v>
      </c>
      <c r="Q156" s="37">
        <f t="shared" si="19"/>
        <v>359.70122</v>
      </c>
      <c r="R156" s="37">
        <f t="shared" si="20"/>
        <v>359.70122</v>
      </c>
      <c r="S156" s="37">
        <f t="shared" si="21"/>
        <v>359.70122</v>
      </c>
      <c r="T156" s="37">
        <f t="shared" si="22"/>
        <v>3597.0122</v>
      </c>
      <c r="U156" s="45">
        <f t="shared" si="23"/>
        <v>111.2478</v>
      </c>
      <c r="V156" s="46">
        <v>0.03</v>
      </c>
      <c r="W156" s="37">
        <f t="shared" si="24"/>
        <v>111.2478</v>
      </c>
    </row>
    <row r="157" s="1" customFormat="1" spans="1:23">
      <c r="A157" s="13" t="s">
        <v>373</v>
      </c>
      <c r="B157" s="27" t="s">
        <v>244</v>
      </c>
      <c r="C157" s="28"/>
      <c r="D157" s="28"/>
      <c r="E157" s="29" t="s">
        <v>2</v>
      </c>
      <c r="F157" s="16" t="s">
        <v>50</v>
      </c>
      <c r="G157" s="17">
        <v>436.5</v>
      </c>
      <c r="H157" s="18"/>
      <c r="I157" s="28"/>
      <c r="J157" s="28"/>
      <c r="K157" s="16" t="s">
        <v>883</v>
      </c>
      <c r="L157" s="16" t="s">
        <v>954</v>
      </c>
      <c r="M157" s="35" t="s">
        <v>91</v>
      </c>
      <c r="N157" s="36">
        <v>10</v>
      </c>
      <c r="O157" s="37">
        <f t="shared" si="17"/>
        <v>254.043</v>
      </c>
      <c r="P157" s="37">
        <f t="shared" si="18"/>
        <v>42.3405</v>
      </c>
      <c r="Q157" s="37">
        <f t="shared" si="19"/>
        <v>42.3405</v>
      </c>
      <c r="R157" s="37">
        <f t="shared" si="20"/>
        <v>42.3405</v>
      </c>
      <c r="S157" s="37">
        <f t="shared" si="21"/>
        <v>42.3405</v>
      </c>
      <c r="T157" s="37">
        <f t="shared" si="22"/>
        <v>423.405</v>
      </c>
      <c r="U157" s="45">
        <f t="shared" si="23"/>
        <v>13.0949999999999</v>
      </c>
      <c r="V157" s="46">
        <v>0.03</v>
      </c>
      <c r="W157" s="37">
        <f t="shared" si="24"/>
        <v>13.095</v>
      </c>
    </row>
    <row r="158" s="1" customFormat="1" spans="1:23">
      <c r="A158" s="13" t="s">
        <v>374</v>
      </c>
      <c r="B158" s="27" t="s">
        <v>289</v>
      </c>
      <c r="C158" s="28"/>
      <c r="D158" s="28"/>
      <c r="E158" s="29" t="s">
        <v>2</v>
      </c>
      <c r="F158" s="16" t="s">
        <v>50</v>
      </c>
      <c r="G158" s="17">
        <v>329.72</v>
      </c>
      <c r="H158" s="18"/>
      <c r="I158" s="28"/>
      <c r="J158" s="28"/>
      <c r="K158" s="16" t="s">
        <v>883</v>
      </c>
      <c r="L158" s="16" t="s">
        <v>954</v>
      </c>
      <c r="M158" s="35" t="s">
        <v>91</v>
      </c>
      <c r="N158" s="36">
        <v>10</v>
      </c>
      <c r="O158" s="37">
        <f t="shared" si="17"/>
        <v>191.89704</v>
      </c>
      <c r="P158" s="37">
        <f t="shared" si="18"/>
        <v>31.98284</v>
      </c>
      <c r="Q158" s="37">
        <f t="shared" si="19"/>
        <v>31.98284</v>
      </c>
      <c r="R158" s="37">
        <f t="shared" si="20"/>
        <v>31.98284</v>
      </c>
      <c r="S158" s="37">
        <f t="shared" si="21"/>
        <v>31.98284</v>
      </c>
      <c r="T158" s="37">
        <f t="shared" si="22"/>
        <v>319.8284</v>
      </c>
      <c r="U158" s="45">
        <f t="shared" si="23"/>
        <v>9.89159999999998</v>
      </c>
      <c r="V158" s="46">
        <v>0.03</v>
      </c>
      <c r="W158" s="37">
        <f t="shared" si="24"/>
        <v>9.8916</v>
      </c>
    </row>
    <row r="159" s="1" customFormat="1" spans="1:23">
      <c r="A159" s="13" t="s">
        <v>375</v>
      </c>
      <c r="B159" s="27" t="s">
        <v>291</v>
      </c>
      <c r="C159" s="28"/>
      <c r="D159" s="28"/>
      <c r="E159" s="29" t="s">
        <v>2</v>
      </c>
      <c r="F159" s="16" t="s">
        <v>50</v>
      </c>
      <c r="G159" s="17">
        <v>496.95</v>
      </c>
      <c r="H159" s="18"/>
      <c r="I159" s="28"/>
      <c r="J159" s="28"/>
      <c r="K159" s="16" t="s">
        <v>883</v>
      </c>
      <c r="L159" s="16" t="s">
        <v>954</v>
      </c>
      <c r="M159" s="35" t="s">
        <v>91</v>
      </c>
      <c r="N159" s="36">
        <v>10</v>
      </c>
      <c r="O159" s="37">
        <f t="shared" si="17"/>
        <v>289.2249</v>
      </c>
      <c r="P159" s="37">
        <f t="shared" si="18"/>
        <v>48.20415</v>
      </c>
      <c r="Q159" s="37">
        <f t="shared" si="19"/>
        <v>48.20415</v>
      </c>
      <c r="R159" s="37">
        <f t="shared" si="20"/>
        <v>48.20415</v>
      </c>
      <c r="S159" s="37">
        <f t="shared" si="21"/>
        <v>48.20415</v>
      </c>
      <c r="T159" s="37">
        <f t="shared" si="22"/>
        <v>482.0415</v>
      </c>
      <c r="U159" s="45">
        <f t="shared" si="23"/>
        <v>14.9084999999999</v>
      </c>
      <c r="V159" s="46">
        <v>0.03</v>
      </c>
      <c r="W159" s="37">
        <f t="shared" si="24"/>
        <v>14.9085</v>
      </c>
    </row>
    <row r="160" s="1" customFormat="1" spans="1:23">
      <c r="A160" s="13" t="s">
        <v>376</v>
      </c>
      <c r="B160" s="27" t="s">
        <v>377</v>
      </c>
      <c r="C160" s="28"/>
      <c r="D160" s="28"/>
      <c r="E160" s="29" t="s">
        <v>2</v>
      </c>
      <c r="F160" s="16" t="s">
        <v>50</v>
      </c>
      <c r="G160" s="17">
        <v>245.91</v>
      </c>
      <c r="H160" s="18"/>
      <c r="I160" s="28"/>
      <c r="J160" s="28"/>
      <c r="K160" s="16" t="s">
        <v>883</v>
      </c>
      <c r="L160" s="16" t="s">
        <v>954</v>
      </c>
      <c r="M160" s="35" t="s">
        <v>91</v>
      </c>
      <c r="N160" s="36">
        <v>10</v>
      </c>
      <c r="O160" s="37">
        <f t="shared" si="17"/>
        <v>143.11962</v>
      </c>
      <c r="P160" s="37">
        <f t="shared" si="18"/>
        <v>23.85327</v>
      </c>
      <c r="Q160" s="37">
        <f t="shared" si="19"/>
        <v>23.85327</v>
      </c>
      <c r="R160" s="37">
        <f t="shared" si="20"/>
        <v>23.85327</v>
      </c>
      <c r="S160" s="37">
        <f t="shared" si="21"/>
        <v>23.85327</v>
      </c>
      <c r="T160" s="37">
        <f t="shared" si="22"/>
        <v>238.5327</v>
      </c>
      <c r="U160" s="45">
        <f t="shared" si="23"/>
        <v>7.37729999999996</v>
      </c>
      <c r="V160" s="46">
        <v>0.03</v>
      </c>
      <c r="W160" s="37">
        <f t="shared" si="24"/>
        <v>7.3773</v>
      </c>
    </row>
    <row r="161" s="1" customFormat="1" spans="1:23">
      <c r="A161" s="13" t="s">
        <v>378</v>
      </c>
      <c r="B161" s="27" t="s">
        <v>220</v>
      </c>
      <c r="C161" s="28"/>
      <c r="D161" s="28"/>
      <c r="E161" s="29" t="s">
        <v>2</v>
      </c>
      <c r="F161" s="16" t="s">
        <v>50</v>
      </c>
      <c r="G161" s="17">
        <v>76.78</v>
      </c>
      <c r="H161" s="18"/>
      <c r="I161" s="28"/>
      <c r="J161" s="28"/>
      <c r="K161" s="16" t="s">
        <v>883</v>
      </c>
      <c r="L161" s="16" t="s">
        <v>954</v>
      </c>
      <c r="M161" s="35" t="s">
        <v>91</v>
      </c>
      <c r="N161" s="36">
        <v>10</v>
      </c>
      <c r="O161" s="37">
        <f t="shared" si="17"/>
        <v>44.68596</v>
      </c>
      <c r="P161" s="37">
        <f t="shared" si="18"/>
        <v>7.44766</v>
      </c>
      <c r="Q161" s="37">
        <f t="shared" si="19"/>
        <v>7.44766</v>
      </c>
      <c r="R161" s="37">
        <f t="shared" si="20"/>
        <v>7.44766</v>
      </c>
      <c r="S161" s="37">
        <f t="shared" si="21"/>
        <v>7.44766</v>
      </c>
      <c r="T161" s="37">
        <f t="shared" si="22"/>
        <v>74.4766</v>
      </c>
      <c r="U161" s="45">
        <f t="shared" si="23"/>
        <v>2.3034</v>
      </c>
      <c r="V161" s="46">
        <v>0.03</v>
      </c>
      <c r="W161" s="37">
        <f t="shared" si="24"/>
        <v>2.3034</v>
      </c>
    </row>
    <row r="162" s="1" customFormat="1" spans="1:23">
      <c r="A162" s="13" t="s">
        <v>379</v>
      </c>
      <c r="B162" s="27" t="s">
        <v>380</v>
      </c>
      <c r="C162" s="28"/>
      <c r="D162" s="28"/>
      <c r="E162" s="29" t="s">
        <v>2</v>
      </c>
      <c r="F162" s="16" t="s">
        <v>50</v>
      </c>
      <c r="G162" s="17">
        <v>814.91</v>
      </c>
      <c r="H162" s="18"/>
      <c r="I162" s="28"/>
      <c r="J162" s="28"/>
      <c r="K162" s="16" t="s">
        <v>883</v>
      </c>
      <c r="L162" s="16" t="s">
        <v>954</v>
      </c>
      <c r="M162" s="35" t="s">
        <v>91</v>
      </c>
      <c r="N162" s="36">
        <v>10</v>
      </c>
      <c r="O162" s="37">
        <f t="shared" si="17"/>
        <v>474.27762</v>
      </c>
      <c r="P162" s="37">
        <f t="shared" si="18"/>
        <v>79.04627</v>
      </c>
      <c r="Q162" s="37">
        <f t="shared" si="19"/>
        <v>79.04627</v>
      </c>
      <c r="R162" s="37">
        <f t="shared" si="20"/>
        <v>79.04627</v>
      </c>
      <c r="S162" s="37">
        <f t="shared" si="21"/>
        <v>79.04627</v>
      </c>
      <c r="T162" s="37">
        <f t="shared" si="22"/>
        <v>790.4627</v>
      </c>
      <c r="U162" s="45">
        <f t="shared" si="23"/>
        <v>24.4472999999999</v>
      </c>
      <c r="V162" s="46">
        <v>0.03</v>
      </c>
      <c r="W162" s="37">
        <f t="shared" si="24"/>
        <v>24.4473</v>
      </c>
    </row>
    <row r="163" s="1" customFormat="1" spans="1:23">
      <c r="A163" s="13" t="s">
        <v>381</v>
      </c>
      <c r="B163" s="27" t="s">
        <v>382</v>
      </c>
      <c r="C163" s="28"/>
      <c r="D163" s="28"/>
      <c r="E163" s="29" t="s">
        <v>2</v>
      </c>
      <c r="F163" s="16" t="s">
        <v>50</v>
      </c>
      <c r="G163" s="17">
        <v>84.6</v>
      </c>
      <c r="H163" s="18"/>
      <c r="I163" s="28"/>
      <c r="J163" s="28"/>
      <c r="K163" s="16" t="s">
        <v>883</v>
      </c>
      <c r="L163" s="16" t="s">
        <v>954</v>
      </c>
      <c r="M163" s="35" t="s">
        <v>91</v>
      </c>
      <c r="N163" s="36">
        <v>10</v>
      </c>
      <c r="O163" s="37">
        <f t="shared" si="17"/>
        <v>49.2372</v>
      </c>
      <c r="P163" s="37">
        <f t="shared" si="18"/>
        <v>8.2062</v>
      </c>
      <c r="Q163" s="37">
        <f t="shared" si="19"/>
        <v>8.2062</v>
      </c>
      <c r="R163" s="37">
        <f t="shared" si="20"/>
        <v>8.2062</v>
      </c>
      <c r="S163" s="37">
        <f t="shared" si="21"/>
        <v>8.2062</v>
      </c>
      <c r="T163" s="37">
        <f t="shared" si="22"/>
        <v>82.062</v>
      </c>
      <c r="U163" s="45">
        <f t="shared" si="23"/>
        <v>2.53800000000001</v>
      </c>
      <c r="V163" s="46">
        <v>0.03</v>
      </c>
      <c r="W163" s="37">
        <f t="shared" si="24"/>
        <v>2.538</v>
      </c>
    </row>
    <row r="164" s="1" customFormat="1" spans="1:23">
      <c r="A164" s="13" t="s">
        <v>383</v>
      </c>
      <c r="B164" s="27" t="s">
        <v>315</v>
      </c>
      <c r="C164" s="28"/>
      <c r="D164" s="28"/>
      <c r="E164" s="29" t="s">
        <v>2</v>
      </c>
      <c r="F164" s="16" t="s">
        <v>50</v>
      </c>
      <c r="G164" s="17">
        <v>81.52</v>
      </c>
      <c r="H164" s="18"/>
      <c r="I164" s="28"/>
      <c r="J164" s="28"/>
      <c r="K164" s="16" t="s">
        <v>883</v>
      </c>
      <c r="L164" s="16" t="s">
        <v>954</v>
      </c>
      <c r="M164" s="35" t="s">
        <v>91</v>
      </c>
      <c r="N164" s="36">
        <v>10</v>
      </c>
      <c r="O164" s="37">
        <f t="shared" si="17"/>
        <v>47.44464</v>
      </c>
      <c r="P164" s="37">
        <f t="shared" si="18"/>
        <v>7.90744</v>
      </c>
      <c r="Q164" s="37">
        <f t="shared" si="19"/>
        <v>7.90744</v>
      </c>
      <c r="R164" s="37">
        <f t="shared" si="20"/>
        <v>7.90744</v>
      </c>
      <c r="S164" s="37">
        <f t="shared" si="21"/>
        <v>7.90744</v>
      </c>
      <c r="T164" s="37">
        <f t="shared" si="22"/>
        <v>79.0744</v>
      </c>
      <c r="U164" s="45">
        <f t="shared" si="23"/>
        <v>2.44560000000001</v>
      </c>
      <c r="V164" s="46">
        <v>0.03</v>
      </c>
      <c r="W164" s="37">
        <f t="shared" si="24"/>
        <v>2.4456</v>
      </c>
    </row>
    <row r="165" s="1" customFormat="1" spans="1:23">
      <c r="A165" s="13" t="s">
        <v>384</v>
      </c>
      <c r="B165" s="27" t="s">
        <v>385</v>
      </c>
      <c r="C165" s="28"/>
      <c r="D165" s="28"/>
      <c r="E165" s="29" t="s">
        <v>2</v>
      </c>
      <c r="F165" s="16" t="s">
        <v>50</v>
      </c>
      <c r="G165" s="17">
        <v>176.53</v>
      </c>
      <c r="H165" s="18"/>
      <c r="I165" s="28"/>
      <c r="J165" s="28"/>
      <c r="K165" s="16" t="s">
        <v>883</v>
      </c>
      <c r="L165" s="16" t="s">
        <v>954</v>
      </c>
      <c r="M165" s="35" t="s">
        <v>91</v>
      </c>
      <c r="N165" s="36">
        <v>10</v>
      </c>
      <c r="O165" s="37">
        <f t="shared" si="17"/>
        <v>102.74046</v>
      </c>
      <c r="P165" s="37">
        <f t="shared" si="18"/>
        <v>17.12341</v>
      </c>
      <c r="Q165" s="37">
        <f t="shared" si="19"/>
        <v>17.12341</v>
      </c>
      <c r="R165" s="37">
        <f t="shared" si="20"/>
        <v>17.12341</v>
      </c>
      <c r="S165" s="37">
        <f t="shared" si="21"/>
        <v>17.12341</v>
      </c>
      <c r="T165" s="37">
        <f t="shared" si="22"/>
        <v>171.2341</v>
      </c>
      <c r="U165" s="45">
        <f t="shared" si="23"/>
        <v>5.29589999999999</v>
      </c>
      <c r="V165" s="46">
        <v>0.03</v>
      </c>
      <c r="W165" s="37">
        <f t="shared" si="24"/>
        <v>5.2959</v>
      </c>
    </row>
    <row r="166" s="1" customFormat="1" spans="1:23">
      <c r="A166" s="13" t="s">
        <v>386</v>
      </c>
      <c r="B166" s="27" t="s">
        <v>387</v>
      </c>
      <c r="C166" s="28"/>
      <c r="D166" s="28"/>
      <c r="E166" s="29" t="s">
        <v>2</v>
      </c>
      <c r="F166" s="16" t="s">
        <v>50</v>
      </c>
      <c r="G166" s="17">
        <v>155.8</v>
      </c>
      <c r="H166" s="18"/>
      <c r="I166" s="28"/>
      <c r="J166" s="28"/>
      <c r="K166" s="16" t="s">
        <v>883</v>
      </c>
      <c r="L166" s="16" t="s">
        <v>954</v>
      </c>
      <c r="M166" s="35" t="s">
        <v>91</v>
      </c>
      <c r="N166" s="36">
        <v>10</v>
      </c>
      <c r="O166" s="37">
        <f t="shared" si="17"/>
        <v>90.6756</v>
      </c>
      <c r="P166" s="37">
        <f t="shared" si="18"/>
        <v>15.1126</v>
      </c>
      <c r="Q166" s="37">
        <f t="shared" si="19"/>
        <v>15.1126</v>
      </c>
      <c r="R166" s="37">
        <f t="shared" si="20"/>
        <v>15.1126</v>
      </c>
      <c r="S166" s="37">
        <f t="shared" si="21"/>
        <v>15.1126</v>
      </c>
      <c r="T166" s="37">
        <f t="shared" si="22"/>
        <v>151.126</v>
      </c>
      <c r="U166" s="45">
        <f t="shared" si="23"/>
        <v>4.67400000000004</v>
      </c>
      <c r="V166" s="46">
        <v>0.03</v>
      </c>
      <c r="W166" s="37">
        <f t="shared" si="24"/>
        <v>4.674</v>
      </c>
    </row>
    <row r="167" s="1" customFormat="1" spans="1:23">
      <c r="A167" s="13" t="s">
        <v>388</v>
      </c>
      <c r="B167" s="27" t="s">
        <v>389</v>
      </c>
      <c r="C167" s="28"/>
      <c r="D167" s="28"/>
      <c r="E167" s="29" t="s">
        <v>2</v>
      </c>
      <c r="F167" s="16" t="s">
        <v>68</v>
      </c>
      <c r="G167" s="17">
        <v>37195.12</v>
      </c>
      <c r="H167" s="18"/>
      <c r="I167" s="28"/>
      <c r="J167" s="28"/>
      <c r="K167" s="16" t="s">
        <v>883</v>
      </c>
      <c r="L167" s="16" t="s">
        <v>954</v>
      </c>
      <c r="M167" s="35" t="s">
        <v>91</v>
      </c>
      <c r="N167" s="36">
        <v>10</v>
      </c>
      <c r="O167" s="37">
        <f t="shared" si="17"/>
        <v>21647.55984</v>
      </c>
      <c r="P167" s="37">
        <f t="shared" si="18"/>
        <v>3607.92664</v>
      </c>
      <c r="Q167" s="37">
        <f t="shared" si="19"/>
        <v>3607.92664</v>
      </c>
      <c r="R167" s="37">
        <f t="shared" si="20"/>
        <v>3607.92664</v>
      </c>
      <c r="S167" s="37">
        <f t="shared" si="21"/>
        <v>3607.92664</v>
      </c>
      <c r="T167" s="37">
        <f t="shared" si="22"/>
        <v>36079.2664</v>
      </c>
      <c r="U167" s="45">
        <f t="shared" si="23"/>
        <v>1115.85359999999</v>
      </c>
      <c r="V167" s="46">
        <v>0.03</v>
      </c>
      <c r="W167" s="37">
        <f t="shared" si="24"/>
        <v>1115.8536</v>
      </c>
    </row>
    <row r="168" s="1" customFormat="1" spans="1:23">
      <c r="A168" s="13" t="s">
        <v>390</v>
      </c>
      <c r="B168" s="27" t="s">
        <v>391</v>
      </c>
      <c r="C168" s="28"/>
      <c r="D168" s="28"/>
      <c r="E168" s="29" t="s">
        <v>2</v>
      </c>
      <c r="F168" s="16" t="s">
        <v>24</v>
      </c>
      <c r="G168" s="17">
        <v>233700.04</v>
      </c>
      <c r="H168" s="18"/>
      <c r="I168" s="28"/>
      <c r="J168" s="28"/>
      <c r="K168" s="16" t="s">
        <v>883</v>
      </c>
      <c r="L168" s="16" t="s">
        <v>954</v>
      </c>
      <c r="M168" s="35" t="s">
        <v>91</v>
      </c>
      <c r="N168" s="36">
        <v>10</v>
      </c>
      <c r="O168" s="37">
        <f t="shared" si="17"/>
        <v>136013.42328</v>
      </c>
      <c r="P168" s="37">
        <f t="shared" si="18"/>
        <v>22668.90388</v>
      </c>
      <c r="Q168" s="37">
        <f t="shared" si="19"/>
        <v>22668.90388</v>
      </c>
      <c r="R168" s="37">
        <f t="shared" si="20"/>
        <v>22668.90388</v>
      </c>
      <c r="S168" s="37">
        <f t="shared" si="21"/>
        <v>22668.90388</v>
      </c>
      <c r="T168" s="37">
        <f t="shared" si="22"/>
        <v>226689.0388</v>
      </c>
      <c r="U168" s="45">
        <f t="shared" si="23"/>
        <v>7011.0012</v>
      </c>
      <c r="V168" s="46">
        <v>0.03</v>
      </c>
      <c r="W168" s="37">
        <f t="shared" si="24"/>
        <v>7011.0012</v>
      </c>
    </row>
    <row r="169" s="1" customFormat="1" spans="1:23">
      <c r="A169" s="13" t="s">
        <v>392</v>
      </c>
      <c r="B169" s="27" t="s">
        <v>393</v>
      </c>
      <c r="C169" s="28"/>
      <c r="D169" s="28"/>
      <c r="E169" s="29" t="s">
        <v>2</v>
      </c>
      <c r="F169" s="16" t="s">
        <v>24</v>
      </c>
      <c r="G169" s="17">
        <v>279878.7</v>
      </c>
      <c r="H169" s="18"/>
      <c r="I169" s="28"/>
      <c r="J169" s="28"/>
      <c r="K169" s="16" t="s">
        <v>883</v>
      </c>
      <c r="L169" s="16" t="s">
        <v>954</v>
      </c>
      <c r="M169" s="35" t="s">
        <v>91</v>
      </c>
      <c r="N169" s="36">
        <v>10</v>
      </c>
      <c r="O169" s="37">
        <f t="shared" si="17"/>
        <v>162889.4034</v>
      </c>
      <c r="P169" s="37">
        <f t="shared" si="18"/>
        <v>27148.2339</v>
      </c>
      <c r="Q169" s="37">
        <f t="shared" si="19"/>
        <v>27148.2339</v>
      </c>
      <c r="R169" s="37">
        <f t="shared" si="20"/>
        <v>27148.2339</v>
      </c>
      <c r="S169" s="37">
        <f t="shared" si="21"/>
        <v>27148.2339</v>
      </c>
      <c r="T169" s="37">
        <f t="shared" si="22"/>
        <v>271482.339</v>
      </c>
      <c r="U169" s="45">
        <f t="shared" si="23"/>
        <v>8396.36100000003</v>
      </c>
      <c r="V169" s="46">
        <v>0.03</v>
      </c>
      <c r="W169" s="37">
        <f t="shared" si="24"/>
        <v>8396.361</v>
      </c>
    </row>
    <row r="170" s="1" customFormat="1" spans="1:23">
      <c r="A170" s="13" t="s">
        <v>394</v>
      </c>
      <c r="B170" s="27" t="s">
        <v>395</v>
      </c>
      <c r="C170" s="28"/>
      <c r="D170" s="28"/>
      <c r="E170" s="29" t="s">
        <v>2</v>
      </c>
      <c r="F170" s="16" t="s">
        <v>13</v>
      </c>
      <c r="G170" s="17">
        <v>69851.44</v>
      </c>
      <c r="H170" s="18"/>
      <c r="I170" s="28"/>
      <c r="J170" s="28"/>
      <c r="K170" s="16" t="s">
        <v>883</v>
      </c>
      <c r="L170" s="16" t="s">
        <v>954</v>
      </c>
      <c r="M170" s="35" t="s">
        <v>91</v>
      </c>
      <c r="N170" s="36">
        <v>10</v>
      </c>
      <c r="O170" s="37">
        <f t="shared" si="17"/>
        <v>40653.53808</v>
      </c>
      <c r="P170" s="37">
        <f t="shared" si="18"/>
        <v>6775.58968</v>
      </c>
      <c r="Q170" s="37">
        <f t="shared" si="19"/>
        <v>6775.58968</v>
      </c>
      <c r="R170" s="37">
        <f t="shared" si="20"/>
        <v>6775.58968</v>
      </c>
      <c r="S170" s="37">
        <f t="shared" si="21"/>
        <v>6775.58968</v>
      </c>
      <c r="T170" s="37">
        <f t="shared" si="22"/>
        <v>67755.8968</v>
      </c>
      <c r="U170" s="45">
        <f t="shared" si="23"/>
        <v>2095.54320000001</v>
      </c>
      <c r="V170" s="46">
        <v>0.03</v>
      </c>
      <c r="W170" s="37">
        <f t="shared" si="24"/>
        <v>2095.5432</v>
      </c>
    </row>
    <row r="171" s="1" customFormat="1" spans="1:23">
      <c r="A171" s="13" t="s">
        <v>396</v>
      </c>
      <c r="B171" s="27" t="s">
        <v>397</v>
      </c>
      <c r="C171" s="28"/>
      <c r="D171" s="28"/>
      <c r="E171" s="29" t="s">
        <v>2</v>
      </c>
      <c r="F171" s="16" t="s">
        <v>42</v>
      </c>
      <c r="G171" s="17">
        <v>926229.48</v>
      </c>
      <c r="H171" s="18"/>
      <c r="I171" s="28"/>
      <c r="J171" s="28"/>
      <c r="K171" s="16" t="s">
        <v>883</v>
      </c>
      <c r="L171" s="16" t="s">
        <v>954</v>
      </c>
      <c r="M171" s="35" t="s">
        <v>91</v>
      </c>
      <c r="N171" s="36">
        <v>10</v>
      </c>
      <c r="O171" s="37">
        <f t="shared" si="17"/>
        <v>539065.55736</v>
      </c>
      <c r="P171" s="37">
        <f t="shared" si="18"/>
        <v>89844.25956</v>
      </c>
      <c r="Q171" s="37">
        <f t="shared" si="19"/>
        <v>89844.25956</v>
      </c>
      <c r="R171" s="37">
        <f t="shared" si="20"/>
        <v>89844.25956</v>
      </c>
      <c r="S171" s="37">
        <f t="shared" si="21"/>
        <v>89844.25956</v>
      </c>
      <c r="T171" s="37">
        <f t="shared" si="22"/>
        <v>898442.5956</v>
      </c>
      <c r="U171" s="45">
        <f t="shared" si="23"/>
        <v>27786.8843999999</v>
      </c>
      <c r="V171" s="46">
        <v>0.03</v>
      </c>
      <c r="W171" s="37">
        <f t="shared" si="24"/>
        <v>27786.8844</v>
      </c>
    </row>
    <row r="172" s="1" customFormat="1" spans="1:23">
      <c r="A172" s="13" t="s">
        <v>398</v>
      </c>
      <c r="B172" s="27" t="s">
        <v>399</v>
      </c>
      <c r="C172" s="28"/>
      <c r="D172" s="28"/>
      <c r="E172" s="29" t="s">
        <v>2</v>
      </c>
      <c r="F172" s="16" t="s">
        <v>68</v>
      </c>
      <c r="G172" s="17">
        <v>55022.38</v>
      </c>
      <c r="H172" s="18"/>
      <c r="I172" s="28"/>
      <c r="J172" s="28"/>
      <c r="K172" s="16" t="s">
        <v>883</v>
      </c>
      <c r="L172" s="16" t="s">
        <v>954</v>
      </c>
      <c r="M172" s="35" t="s">
        <v>91</v>
      </c>
      <c r="N172" s="36">
        <v>10</v>
      </c>
      <c r="O172" s="37">
        <f t="shared" si="17"/>
        <v>32023.02516</v>
      </c>
      <c r="P172" s="37">
        <f t="shared" si="18"/>
        <v>5337.17086</v>
      </c>
      <c r="Q172" s="37">
        <f t="shared" si="19"/>
        <v>5337.17086</v>
      </c>
      <c r="R172" s="37">
        <f t="shared" si="20"/>
        <v>5337.17086</v>
      </c>
      <c r="S172" s="37">
        <f t="shared" si="21"/>
        <v>5337.17086</v>
      </c>
      <c r="T172" s="37">
        <f t="shared" si="22"/>
        <v>53371.7086</v>
      </c>
      <c r="U172" s="45">
        <f t="shared" si="23"/>
        <v>1650.6714</v>
      </c>
      <c r="V172" s="46">
        <v>0.03</v>
      </c>
      <c r="W172" s="37">
        <f t="shared" si="24"/>
        <v>1650.6714</v>
      </c>
    </row>
    <row r="173" s="1" customFormat="1" spans="1:23">
      <c r="A173" s="13" t="s">
        <v>400</v>
      </c>
      <c r="B173" s="27" t="s">
        <v>401</v>
      </c>
      <c r="C173" s="28"/>
      <c r="D173" s="28"/>
      <c r="E173" s="29" t="s">
        <v>2</v>
      </c>
      <c r="F173" s="16" t="s">
        <v>68</v>
      </c>
      <c r="G173" s="17">
        <v>12112.58</v>
      </c>
      <c r="H173" s="18"/>
      <c r="I173" s="28"/>
      <c r="J173" s="28"/>
      <c r="K173" s="16" t="s">
        <v>883</v>
      </c>
      <c r="L173" s="16" t="s">
        <v>954</v>
      </c>
      <c r="M173" s="35" t="s">
        <v>91</v>
      </c>
      <c r="N173" s="36">
        <v>10</v>
      </c>
      <c r="O173" s="37">
        <f t="shared" si="17"/>
        <v>7049.52156</v>
      </c>
      <c r="P173" s="37">
        <f t="shared" si="18"/>
        <v>1174.92026</v>
      </c>
      <c r="Q173" s="37">
        <f t="shared" si="19"/>
        <v>1174.92026</v>
      </c>
      <c r="R173" s="37">
        <f t="shared" si="20"/>
        <v>1174.92026</v>
      </c>
      <c r="S173" s="37">
        <f t="shared" si="21"/>
        <v>1174.92026</v>
      </c>
      <c r="T173" s="37">
        <f t="shared" si="22"/>
        <v>11749.2026</v>
      </c>
      <c r="U173" s="45">
        <f t="shared" si="23"/>
        <v>363.377400000003</v>
      </c>
      <c r="V173" s="46">
        <v>0.03</v>
      </c>
      <c r="W173" s="37">
        <f t="shared" si="24"/>
        <v>363.3774</v>
      </c>
    </row>
    <row r="174" s="1" customFormat="1" spans="1:23">
      <c r="A174" s="13" t="s">
        <v>402</v>
      </c>
      <c r="B174" s="27" t="s">
        <v>291</v>
      </c>
      <c r="C174" s="28"/>
      <c r="D174" s="28"/>
      <c r="E174" s="29" t="s">
        <v>2</v>
      </c>
      <c r="F174" s="16" t="s">
        <v>50</v>
      </c>
      <c r="G174" s="17">
        <v>596.34</v>
      </c>
      <c r="H174" s="18"/>
      <c r="I174" s="28"/>
      <c r="J174" s="28"/>
      <c r="K174" s="16" t="s">
        <v>883</v>
      </c>
      <c r="L174" s="16" t="s">
        <v>954</v>
      </c>
      <c r="M174" s="35" t="s">
        <v>91</v>
      </c>
      <c r="N174" s="36">
        <v>10</v>
      </c>
      <c r="O174" s="37">
        <f t="shared" si="17"/>
        <v>347.06988</v>
      </c>
      <c r="P174" s="37">
        <f t="shared" si="18"/>
        <v>57.84498</v>
      </c>
      <c r="Q174" s="37">
        <f t="shared" si="19"/>
        <v>57.84498</v>
      </c>
      <c r="R174" s="37">
        <f t="shared" si="20"/>
        <v>57.84498</v>
      </c>
      <c r="S174" s="37">
        <f t="shared" si="21"/>
        <v>57.84498</v>
      </c>
      <c r="T174" s="37">
        <f t="shared" si="22"/>
        <v>578.4498</v>
      </c>
      <c r="U174" s="45">
        <f t="shared" si="23"/>
        <v>17.8902</v>
      </c>
      <c r="V174" s="46">
        <v>0.03</v>
      </c>
      <c r="W174" s="37">
        <f t="shared" si="24"/>
        <v>17.8902</v>
      </c>
    </row>
    <row r="175" s="1" customFormat="1" spans="1:23">
      <c r="A175" s="13" t="s">
        <v>403</v>
      </c>
      <c r="B175" s="27" t="s">
        <v>404</v>
      </c>
      <c r="C175" s="28"/>
      <c r="D175" s="28"/>
      <c r="E175" s="29" t="s">
        <v>2</v>
      </c>
      <c r="F175" s="16" t="s">
        <v>50</v>
      </c>
      <c r="G175" s="17">
        <v>4012.1</v>
      </c>
      <c r="H175" s="18"/>
      <c r="I175" s="28"/>
      <c r="J175" s="28"/>
      <c r="K175" s="16" t="s">
        <v>883</v>
      </c>
      <c r="L175" s="16" t="s">
        <v>954</v>
      </c>
      <c r="M175" s="35" t="s">
        <v>91</v>
      </c>
      <c r="N175" s="36">
        <v>10</v>
      </c>
      <c r="O175" s="37">
        <f t="shared" si="17"/>
        <v>2335.0422</v>
      </c>
      <c r="P175" s="37">
        <f t="shared" si="18"/>
        <v>389.1737</v>
      </c>
      <c r="Q175" s="37">
        <f t="shared" si="19"/>
        <v>389.1737</v>
      </c>
      <c r="R175" s="37">
        <f t="shared" si="20"/>
        <v>389.1737</v>
      </c>
      <c r="S175" s="37">
        <f t="shared" si="21"/>
        <v>389.1737</v>
      </c>
      <c r="T175" s="37">
        <f t="shared" si="22"/>
        <v>3891.737</v>
      </c>
      <c r="U175" s="45">
        <f t="shared" si="23"/>
        <v>120.363000000001</v>
      </c>
      <c r="V175" s="46">
        <v>0.03</v>
      </c>
      <c r="W175" s="37">
        <f t="shared" si="24"/>
        <v>120.363</v>
      </c>
    </row>
    <row r="176" s="1" customFormat="1" spans="1:23">
      <c r="A176" s="13" t="s">
        <v>405</v>
      </c>
      <c r="B176" s="27" t="s">
        <v>293</v>
      </c>
      <c r="C176" s="28"/>
      <c r="D176" s="28"/>
      <c r="E176" s="29" t="s">
        <v>2</v>
      </c>
      <c r="F176" s="16" t="s">
        <v>50</v>
      </c>
      <c r="G176" s="17">
        <v>592.46</v>
      </c>
      <c r="H176" s="18"/>
      <c r="I176" s="28"/>
      <c r="J176" s="28"/>
      <c r="K176" s="16" t="s">
        <v>883</v>
      </c>
      <c r="L176" s="16" t="s">
        <v>954</v>
      </c>
      <c r="M176" s="35" t="s">
        <v>91</v>
      </c>
      <c r="N176" s="36">
        <v>10</v>
      </c>
      <c r="O176" s="37">
        <f t="shared" si="17"/>
        <v>344.81172</v>
      </c>
      <c r="P176" s="37">
        <f t="shared" si="18"/>
        <v>57.46862</v>
      </c>
      <c r="Q176" s="37">
        <f t="shared" si="19"/>
        <v>57.46862</v>
      </c>
      <c r="R176" s="37">
        <f t="shared" si="20"/>
        <v>57.46862</v>
      </c>
      <c r="S176" s="37">
        <f t="shared" si="21"/>
        <v>57.46862</v>
      </c>
      <c r="T176" s="37">
        <f t="shared" si="22"/>
        <v>574.6862</v>
      </c>
      <c r="U176" s="45">
        <f t="shared" si="23"/>
        <v>17.7738000000001</v>
      </c>
      <c r="V176" s="46">
        <v>0.03</v>
      </c>
      <c r="W176" s="37">
        <f t="shared" si="24"/>
        <v>17.7738</v>
      </c>
    </row>
    <row r="177" s="1" customFormat="1" spans="1:23">
      <c r="A177" s="13" t="s">
        <v>406</v>
      </c>
      <c r="B177" s="27" t="s">
        <v>407</v>
      </c>
      <c r="C177" s="28"/>
      <c r="D177" s="28"/>
      <c r="E177" s="29" t="s">
        <v>2</v>
      </c>
      <c r="F177" s="16" t="s">
        <v>50</v>
      </c>
      <c r="G177" s="17">
        <v>133.1</v>
      </c>
      <c r="H177" s="18"/>
      <c r="I177" s="28"/>
      <c r="J177" s="28"/>
      <c r="K177" s="16" t="s">
        <v>883</v>
      </c>
      <c r="L177" s="16" t="s">
        <v>954</v>
      </c>
      <c r="M177" s="35" t="s">
        <v>91</v>
      </c>
      <c r="N177" s="36">
        <v>10</v>
      </c>
      <c r="O177" s="37">
        <f t="shared" si="17"/>
        <v>77.4642</v>
      </c>
      <c r="P177" s="37">
        <f t="shared" si="18"/>
        <v>12.9107</v>
      </c>
      <c r="Q177" s="37">
        <f t="shared" si="19"/>
        <v>12.9107</v>
      </c>
      <c r="R177" s="37">
        <f t="shared" si="20"/>
        <v>12.9107</v>
      </c>
      <c r="S177" s="37">
        <f t="shared" si="21"/>
        <v>12.9107</v>
      </c>
      <c r="T177" s="37">
        <f t="shared" si="22"/>
        <v>129.107</v>
      </c>
      <c r="U177" s="45">
        <f t="shared" si="23"/>
        <v>3.99299999999997</v>
      </c>
      <c r="V177" s="46">
        <v>0.03</v>
      </c>
      <c r="W177" s="37">
        <f t="shared" si="24"/>
        <v>3.993</v>
      </c>
    </row>
    <row r="178" s="1" customFormat="1" spans="1:23">
      <c r="A178" s="13" t="s">
        <v>408</v>
      </c>
      <c r="B178" s="27" t="s">
        <v>409</v>
      </c>
      <c r="C178" s="28"/>
      <c r="D178" s="28"/>
      <c r="E178" s="29" t="s">
        <v>2</v>
      </c>
      <c r="F178" s="16" t="s">
        <v>50</v>
      </c>
      <c r="G178" s="17">
        <v>109.7</v>
      </c>
      <c r="H178" s="18"/>
      <c r="I178" s="28"/>
      <c r="J178" s="28"/>
      <c r="K178" s="16" t="s">
        <v>883</v>
      </c>
      <c r="L178" s="16" t="s">
        <v>954</v>
      </c>
      <c r="M178" s="35" t="s">
        <v>91</v>
      </c>
      <c r="N178" s="36">
        <v>10</v>
      </c>
      <c r="O178" s="37">
        <f t="shared" si="17"/>
        <v>63.8454</v>
      </c>
      <c r="P178" s="37">
        <f t="shared" si="18"/>
        <v>10.6409</v>
      </c>
      <c r="Q178" s="37">
        <f t="shared" si="19"/>
        <v>10.6409</v>
      </c>
      <c r="R178" s="37">
        <f t="shared" si="20"/>
        <v>10.6409</v>
      </c>
      <c r="S178" s="37">
        <f t="shared" si="21"/>
        <v>10.6409</v>
      </c>
      <c r="T178" s="37">
        <f t="shared" si="22"/>
        <v>106.409</v>
      </c>
      <c r="U178" s="45">
        <f t="shared" si="23"/>
        <v>3.291</v>
      </c>
      <c r="V178" s="46">
        <v>0.03</v>
      </c>
      <c r="W178" s="37">
        <f t="shared" si="24"/>
        <v>3.291</v>
      </c>
    </row>
    <row r="179" s="1" customFormat="1" spans="1:23">
      <c r="A179" s="13" t="s">
        <v>410</v>
      </c>
      <c r="B179" s="27" t="s">
        <v>303</v>
      </c>
      <c r="C179" s="28"/>
      <c r="D179" s="28"/>
      <c r="E179" s="29" t="s">
        <v>2</v>
      </c>
      <c r="F179" s="16" t="s">
        <v>50</v>
      </c>
      <c r="G179" s="17">
        <v>5562.39</v>
      </c>
      <c r="H179" s="18"/>
      <c r="I179" s="28"/>
      <c r="J179" s="28"/>
      <c r="K179" s="16" t="s">
        <v>883</v>
      </c>
      <c r="L179" s="16" t="s">
        <v>954</v>
      </c>
      <c r="M179" s="35" t="s">
        <v>91</v>
      </c>
      <c r="N179" s="36">
        <v>10</v>
      </c>
      <c r="O179" s="37">
        <f t="shared" si="17"/>
        <v>3237.31098</v>
      </c>
      <c r="P179" s="37">
        <f t="shared" si="18"/>
        <v>539.55183</v>
      </c>
      <c r="Q179" s="37">
        <f t="shared" si="19"/>
        <v>539.55183</v>
      </c>
      <c r="R179" s="37">
        <f t="shared" si="20"/>
        <v>539.55183</v>
      </c>
      <c r="S179" s="37">
        <f t="shared" si="21"/>
        <v>539.55183</v>
      </c>
      <c r="T179" s="37">
        <f t="shared" si="22"/>
        <v>5395.5183</v>
      </c>
      <c r="U179" s="45">
        <f t="shared" si="23"/>
        <v>166.8717</v>
      </c>
      <c r="V179" s="46">
        <v>0.03</v>
      </c>
      <c r="W179" s="37">
        <f t="shared" si="24"/>
        <v>166.8717</v>
      </c>
    </row>
    <row r="180" s="1" customFormat="1" spans="1:23">
      <c r="A180" s="13" t="s">
        <v>411</v>
      </c>
      <c r="B180" s="27" t="s">
        <v>412</v>
      </c>
      <c r="C180" s="28"/>
      <c r="D180" s="28"/>
      <c r="E180" s="29" t="s">
        <v>2</v>
      </c>
      <c r="F180" s="16" t="s">
        <v>50</v>
      </c>
      <c r="G180" s="17">
        <v>1488.87</v>
      </c>
      <c r="H180" s="18"/>
      <c r="I180" s="28"/>
      <c r="J180" s="28"/>
      <c r="K180" s="16" t="s">
        <v>883</v>
      </c>
      <c r="L180" s="16" t="s">
        <v>954</v>
      </c>
      <c r="M180" s="35" t="s">
        <v>91</v>
      </c>
      <c r="N180" s="36">
        <v>10</v>
      </c>
      <c r="O180" s="37">
        <f t="shared" si="17"/>
        <v>866.52234</v>
      </c>
      <c r="P180" s="37">
        <f t="shared" si="18"/>
        <v>144.42039</v>
      </c>
      <c r="Q180" s="37">
        <f t="shared" si="19"/>
        <v>144.42039</v>
      </c>
      <c r="R180" s="37">
        <f t="shared" si="20"/>
        <v>144.42039</v>
      </c>
      <c r="S180" s="37">
        <f t="shared" si="21"/>
        <v>144.42039</v>
      </c>
      <c r="T180" s="37">
        <f t="shared" si="22"/>
        <v>1444.2039</v>
      </c>
      <c r="U180" s="45">
        <f t="shared" si="23"/>
        <v>44.6661000000001</v>
      </c>
      <c r="V180" s="46">
        <v>0.03</v>
      </c>
      <c r="W180" s="37">
        <f t="shared" si="24"/>
        <v>44.6661</v>
      </c>
    </row>
    <row r="181" s="1" customFormat="1" spans="1:23">
      <c r="A181" s="13" t="s">
        <v>413</v>
      </c>
      <c r="B181" s="27" t="s">
        <v>414</v>
      </c>
      <c r="C181" s="28"/>
      <c r="D181" s="28"/>
      <c r="E181" s="29" t="s">
        <v>2</v>
      </c>
      <c r="F181" s="16" t="s">
        <v>50</v>
      </c>
      <c r="G181" s="17">
        <v>2335.88</v>
      </c>
      <c r="H181" s="18"/>
      <c r="I181" s="28"/>
      <c r="J181" s="28"/>
      <c r="K181" s="16" t="s">
        <v>883</v>
      </c>
      <c r="L181" s="16" t="s">
        <v>954</v>
      </c>
      <c r="M181" s="35" t="s">
        <v>91</v>
      </c>
      <c r="N181" s="36">
        <v>10</v>
      </c>
      <c r="O181" s="37">
        <f t="shared" si="17"/>
        <v>1359.48216</v>
      </c>
      <c r="P181" s="37">
        <f t="shared" si="18"/>
        <v>226.58036</v>
      </c>
      <c r="Q181" s="37">
        <f t="shared" si="19"/>
        <v>226.58036</v>
      </c>
      <c r="R181" s="37">
        <f t="shared" si="20"/>
        <v>226.58036</v>
      </c>
      <c r="S181" s="37">
        <f t="shared" si="21"/>
        <v>226.58036</v>
      </c>
      <c r="T181" s="37">
        <f t="shared" si="22"/>
        <v>2265.8036</v>
      </c>
      <c r="U181" s="45">
        <f t="shared" si="23"/>
        <v>70.0764000000004</v>
      </c>
      <c r="V181" s="46">
        <v>0.03</v>
      </c>
      <c r="W181" s="37">
        <f t="shared" si="24"/>
        <v>70.0764</v>
      </c>
    </row>
    <row r="182" s="1" customFormat="1" spans="1:23">
      <c r="A182" s="13" t="s">
        <v>415</v>
      </c>
      <c r="B182" s="27" t="s">
        <v>315</v>
      </c>
      <c r="C182" s="28"/>
      <c r="D182" s="28"/>
      <c r="E182" s="29" t="s">
        <v>2</v>
      </c>
      <c r="F182" s="16" t="s">
        <v>50</v>
      </c>
      <c r="G182" s="17">
        <v>5029.32</v>
      </c>
      <c r="H182" s="18"/>
      <c r="I182" s="28"/>
      <c r="J182" s="28"/>
      <c r="K182" s="16" t="s">
        <v>883</v>
      </c>
      <c r="L182" s="16" t="s">
        <v>954</v>
      </c>
      <c r="M182" s="35" t="s">
        <v>91</v>
      </c>
      <c r="N182" s="36">
        <v>10</v>
      </c>
      <c r="O182" s="37">
        <f t="shared" si="17"/>
        <v>2927.06424</v>
      </c>
      <c r="P182" s="37">
        <f t="shared" si="18"/>
        <v>487.84404</v>
      </c>
      <c r="Q182" s="37">
        <f t="shared" si="19"/>
        <v>487.84404</v>
      </c>
      <c r="R182" s="37">
        <f t="shared" si="20"/>
        <v>487.84404</v>
      </c>
      <c r="S182" s="37">
        <f t="shared" si="21"/>
        <v>487.84404</v>
      </c>
      <c r="T182" s="37">
        <f t="shared" si="22"/>
        <v>4878.4404</v>
      </c>
      <c r="U182" s="45">
        <f t="shared" si="23"/>
        <v>150.8796</v>
      </c>
      <c r="V182" s="46">
        <v>0.03</v>
      </c>
      <c r="W182" s="37">
        <f t="shared" si="24"/>
        <v>150.8796</v>
      </c>
    </row>
    <row r="183" s="1" customFormat="1" spans="1:23">
      <c r="A183" s="13" t="s">
        <v>416</v>
      </c>
      <c r="B183" s="27" t="s">
        <v>417</v>
      </c>
      <c r="C183" s="28"/>
      <c r="D183" s="28"/>
      <c r="E183" s="29" t="s">
        <v>2</v>
      </c>
      <c r="F183" s="16" t="s">
        <v>68</v>
      </c>
      <c r="G183" s="17">
        <v>2725.72</v>
      </c>
      <c r="H183" s="18"/>
      <c r="I183" s="28"/>
      <c r="J183" s="28"/>
      <c r="K183" s="16" t="s">
        <v>883</v>
      </c>
      <c r="L183" s="16" t="s">
        <v>954</v>
      </c>
      <c r="M183" s="35" t="s">
        <v>91</v>
      </c>
      <c r="N183" s="36">
        <v>10</v>
      </c>
      <c r="O183" s="37">
        <f t="shared" si="17"/>
        <v>1586.36904</v>
      </c>
      <c r="P183" s="37">
        <f t="shared" si="18"/>
        <v>264.39484</v>
      </c>
      <c r="Q183" s="37">
        <f t="shared" si="19"/>
        <v>264.39484</v>
      </c>
      <c r="R183" s="37">
        <f t="shared" si="20"/>
        <v>264.39484</v>
      </c>
      <c r="S183" s="37">
        <f t="shared" si="21"/>
        <v>264.39484</v>
      </c>
      <c r="T183" s="37">
        <f t="shared" si="22"/>
        <v>2643.9484</v>
      </c>
      <c r="U183" s="45">
        <f t="shared" si="23"/>
        <v>81.7716</v>
      </c>
      <c r="V183" s="46">
        <v>0.03</v>
      </c>
      <c r="W183" s="37">
        <f t="shared" si="24"/>
        <v>81.7716</v>
      </c>
    </row>
    <row r="184" s="1" customFormat="1" spans="1:23">
      <c r="A184" s="13" t="s">
        <v>418</v>
      </c>
      <c r="B184" s="27" t="s">
        <v>419</v>
      </c>
      <c r="C184" s="28"/>
      <c r="D184" s="28"/>
      <c r="E184" s="29" t="s">
        <v>2</v>
      </c>
      <c r="F184" s="16" t="s">
        <v>46</v>
      </c>
      <c r="G184" s="17">
        <v>752434.52</v>
      </c>
      <c r="H184" s="18"/>
      <c r="I184" s="28"/>
      <c r="J184" s="28"/>
      <c r="K184" s="16" t="s">
        <v>883</v>
      </c>
      <c r="L184" s="16" t="s">
        <v>954</v>
      </c>
      <c r="M184" s="35" t="s">
        <v>91</v>
      </c>
      <c r="N184" s="36">
        <v>10</v>
      </c>
      <c r="O184" s="37">
        <f t="shared" si="17"/>
        <v>437916.89064</v>
      </c>
      <c r="P184" s="37">
        <f t="shared" si="18"/>
        <v>72986.14844</v>
      </c>
      <c r="Q184" s="37">
        <f t="shared" si="19"/>
        <v>72986.14844</v>
      </c>
      <c r="R184" s="37">
        <f t="shared" si="20"/>
        <v>72986.14844</v>
      </c>
      <c r="S184" s="37">
        <f t="shared" si="21"/>
        <v>72986.14844</v>
      </c>
      <c r="T184" s="37">
        <f t="shared" si="22"/>
        <v>729861.4844</v>
      </c>
      <c r="U184" s="45">
        <f t="shared" si="23"/>
        <v>22573.0356000001</v>
      </c>
      <c r="V184" s="46">
        <v>0.03</v>
      </c>
      <c r="W184" s="37">
        <f t="shared" si="24"/>
        <v>22573.0356</v>
      </c>
    </row>
    <row r="185" s="1" customFormat="1" spans="1:23">
      <c r="A185" s="13" t="s">
        <v>420</v>
      </c>
      <c r="B185" s="27" t="s">
        <v>421</v>
      </c>
      <c r="C185" s="28"/>
      <c r="D185" s="28"/>
      <c r="E185" s="29" t="s">
        <v>2</v>
      </c>
      <c r="F185" s="16" t="s">
        <v>13</v>
      </c>
      <c r="G185" s="17">
        <v>49538.55</v>
      </c>
      <c r="H185" s="18"/>
      <c r="I185" s="28"/>
      <c r="J185" s="28"/>
      <c r="K185" s="16" t="s">
        <v>883</v>
      </c>
      <c r="L185" s="16" t="s">
        <v>954</v>
      </c>
      <c r="M185" s="35" t="s">
        <v>91</v>
      </c>
      <c r="N185" s="36">
        <v>10</v>
      </c>
      <c r="O185" s="37">
        <f t="shared" si="17"/>
        <v>28831.4361</v>
      </c>
      <c r="P185" s="37">
        <f t="shared" si="18"/>
        <v>4805.23935</v>
      </c>
      <c r="Q185" s="37">
        <f t="shared" si="19"/>
        <v>4805.23935</v>
      </c>
      <c r="R185" s="37">
        <f t="shared" si="20"/>
        <v>4805.23935</v>
      </c>
      <c r="S185" s="37">
        <f t="shared" si="21"/>
        <v>4805.23935</v>
      </c>
      <c r="T185" s="37">
        <f t="shared" si="22"/>
        <v>48052.3935</v>
      </c>
      <c r="U185" s="45">
        <f t="shared" si="23"/>
        <v>1486.1565</v>
      </c>
      <c r="V185" s="46">
        <v>0.03</v>
      </c>
      <c r="W185" s="37">
        <f t="shared" si="24"/>
        <v>1486.1565</v>
      </c>
    </row>
    <row r="186" s="1" customFormat="1" spans="1:23">
      <c r="A186" s="13" t="s">
        <v>422</v>
      </c>
      <c r="B186" s="27" t="s">
        <v>423</v>
      </c>
      <c r="C186" s="28"/>
      <c r="D186" s="28"/>
      <c r="E186" s="29" t="s">
        <v>2</v>
      </c>
      <c r="F186" s="16" t="s">
        <v>13</v>
      </c>
      <c r="G186" s="17">
        <v>16483.66</v>
      </c>
      <c r="H186" s="18"/>
      <c r="I186" s="28"/>
      <c r="J186" s="28"/>
      <c r="K186" s="16" t="s">
        <v>883</v>
      </c>
      <c r="L186" s="16" t="s">
        <v>954</v>
      </c>
      <c r="M186" s="35" t="s">
        <v>91</v>
      </c>
      <c r="N186" s="36">
        <v>10</v>
      </c>
      <c r="O186" s="37">
        <f t="shared" si="17"/>
        <v>9593.49012</v>
      </c>
      <c r="P186" s="37">
        <f t="shared" si="18"/>
        <v>1598.91502</v>
      </c>
      <c r="Q186" s="37">
        <f t="shared" si="19"/>
        <v>1598.91502</v>
      </c>
      <c r="R186" s="37">
        <f t="shared" si="20"/>
        <v>1598.91502</v>
      </c>
      <c r="S186" s="37">
        <f t="shared" si="21"/>
        <v>1598.91502</v>
      </c>
      <c r="T186" s="37">
        <f t="shared" si="22"/>
        <v>15989.1502</v>
      </c>
      <c r="U186" s="45">
        <f t="shared" si="23"/>
        <v>494.5098</v>
      </c>
      <c r="V186" s="46">
        <v>0.03</v>
      </c>
      <c r="W186" s="37">
        <f t="shared" si="24"/>
        <v>494.5098</v>
      </c>
    </row>
    <row r="187" s="1" customFormat="1" spans="1:23">
      <c r="A187" s="13" t="s">
        <v>424</v>
      </c>
      <c r="B187" s="27" t="s">
        <v>425</v>
      </c>
      <c r="C187" s="28"/>
      <c r="D187" s="28"/>
      <c r="E187" s="29" t="s">
        <v>2</v>
      </c>
      <c r="F187" s="16" t="s">
        <v>61</v>
      </c>
      <c r="G187" s="17">
        <v>19023.06</v>
      </c>
      <c r="H187" s="18"/>
      <c r="I187" s="28"/>
      <c r="J187" s="28"/>
      <c r="K187" s="16" t="s">
        <v>883</v>
      </c>
      <c r="L187" s="16" t="s">
        <v>954</v>
      </c>
      <c r="M187" s="35" t="s">
        <v>91</v>
      </c>
      <c r="N187" s="36">
        <v>10</v>
      </c>
      <c r="O187" s="37">
        <f t="shared" si="17"/>
        <v>11071.42092</v>
      </c>
      <c r="P187" s="37">
        <f t="shared" si="18"/>
        <v>1845.23682</v>
      </c>
      <c r="Q187" s="37">
        <f t="shared" si="19"/>
        <v>1845.23682</v>
      </c>
      <c r="R187" s="37">
        <f t="shared" si="20"/>
        <v>1845.23682</v>
      </c>
      <c r="S187" s="37">
        <f t="shared" si="21"/>
        <v>1845.23682</v>
      </c>
      <c r="T187" s="37">
        <f t="shared" si="22"/>
        <v>18452.3682</v>
      </c>
      <c r="U187" s="45">
        <f t="shared" si="23"/>
        <v>570.691800000004</v>
      </c>
      <c r="V187" s="46">
        <v>0.03</v>
      </c>
      <c r="W187" s="37">
        <f t="shared" si="24"/>
        <v>570.6918</v>
      </c>
    </row>
    <row r="188" s="1" customFormat="1" spans="1:23">
      <c r="A188" s="13" t="s">
        <v>426</v>
      </c>
      <c r="B188" s="27" t="s">
        <v>427</v>
      </c>
      <c r="C188" s="28"/>
      <c r="D188" s="28"/>
      <c r="E188" s="29" t="s">
        <v>2</v>
      </c>
      <c r="F188" s="16" t="s">
        <v>68</v>
      </c>
      <c r="G188" s="17">
        <v>8333.19</v>
      </c>
      <c r="H188" s="18"/>
      <c r="I188" s="28"/>
      <c r="J188" s="28"/>
      <c r="K188" s="16" t="s">
        <v>883</v>
      </c>
      <c r="L188" s="16" t="s">
        <v>954</v>
      </c>
      <c r="M188" s="35" t="s">
        <v>91</v>
      </c>
      <c r="N188" s="36">
        <v>10</v>
      </c>
      <c r="O188" s="37">
        <f t="shared" si="17"/>
        <v>4849.91658</v>
      </c>
      <c r="P188" s="37">
        <f t="shared" si="18"/>
        <v>808.31943</v>
      </c>
      <c r="Q188" s="37">
        <f t="shared" si="19"/>
        <v>808.31943</v>
      </c>
      <c r="R188" s="37">
        <f t="shared" si="20"/>
        <v>808.31943</v>
      </c>
      <c r="S188" s="37">
        <f t="shared" si="21"/>
        <v>808.31943</v>
      </c>
      <c r="T188" s="37">
        <f t="shared" si="22"/>
        <v>8083.1943</v>
      </c>
      <c r="U188" s="45">
        <f t="shared" si="23"/>
        <v>249.995700000001</v>
      </c>
      <c r="V188" s="46">
        <v>0.03</v>
      </c>
      <c r="W188" s="37">
        <f t="shared" si="24"/>
        <v>249.9957</v>
      </c>
    </row>
    <row r="189" s="1" customFormat="1" spans="1:23">
      <c r="A189" s="13" t="s">
        <v>428</v>
      </c>
      <c r="B189" s="27" t="s">
        <v>429</v>
      </c>
      <c r="C189" s="28"/>
      <c r="D189" s="28"/>
      <c r="E189" s="29" t="s">
        <v>2</v>
      </c>
      <c r="F189" s="16" t="s">
        <v>68</v>
      </c>
      <c r="G189" s="17">
        <v>2027.04</v>
      </c>
      <c r="H189" s="18"/>
      <c r="I189" s="28"/>
      <c r="J189" s="28"/>
      <c r="K189" s="16" t="s">
        <v>883</v>
      </c>
      <c r="L189" s="16" t="s">
        <v>954</v>
      </c>
      <c r="M189" s="35" t="s">
        <v>91</v>
      </c>
      <c r="N189" s="36">
        <v>10</v>
      </c>
      <c r="O189" s="37">
        <f t="shared" si="17"/>
        <v>1179.73728</v>
      </c>
      <c r="P189" s="37">
        <f t="shared" si="18"/>
        <v>196.62288</v>
      </c>
      <c r="Q189" s="37">
        <f t="shared" si="19"/>
        <v>196.62288</v>
      </c>
      <c r="R189" s="37">
        <f t="shared" si="20"/>
        <v>196.62288</v>
      </c>
      <c r="S189" s="37">
        <f t="shared" si="21"/>
        <v>196.62288</v>
      </c>
      <c r="T189" s="37">
        <f t="shared" si="22"/>
        <v>1966.2288</v>
      </c>
      <c r="U189" s="45">
        <f t="shared" si="23"/>
        <v>60.8112000000006</v>
      </c>
      <c r="V189" s="46">
        <v>0.03</v>
      </c>
      <c r="W189" s="37">
        <f t="shared" si="24"/>
        <v>60.8112</v>
      </c>
    </row>
    <row r="190" s="1" customFormat="1" spans="1:23">
      <c r="A190" s="13" t="s">
        <v>430</v>
      </c>
      <c r="B190" s="27" t="s">
        <v>431</v>
      </c>
      <c r="C190" s="28"/>
      <c r="D190" s="28"/>
      <c r="E190" s="29" t="s">
        <v>2</v>
      </c>
      <c r="F190" s="16" t="s">
        <v>68</v>
      </c>
      <c r="G190" s="17">
        <v>8022.24</v>
      </c>
      <c r="H190" s="18"/>
      <c r="I190" s="28"/>
      <c r="J190" s="28"/>
      <c r="K190" s="16" t="s">
        <v>883</v>
      </c>
      <c r="L190" s="16" t="s">
        <v>954</v>
      </c>
      <c r="M190" s="35" t="s">
        <v>91</v>
      </c>
      <c r="N190" s="36">
        <v>10</v>
      </c>
      <c r="O190" s="37">
        <f t="shared" si="17"/>
        <v>4668.94368</v>
      </c>
      <c r="P190" s="37">
        <f t="shared" si="18"/>
        <v>778.15728</v>
      </c>
      <c r="Q190" s="37">
        <f t="shared" si="19"/>
        <v>778.15728</v>
      </c>
      <c r="R190" s="37">
        <f t="shared" si="20"/>
        <v>778.15728</v>
      </c>
      <c r="S190" s="37">
        <f t="shared" si="21"/>
        <v>778.15728</v>
      </c>
      <c r="T190" s="37">
        <f t="shared" si="22"/>
        <v>7781.5728</v>
      </c>
      <c r="U190" s="45">
        <f t="shared" si="23"/>
        <v>240.667199999998</v>
      </c>
      <c r="V190" s="46">
        <v>0.03</v>
      </c>
      <c r="W190" s="37">
        <f t="shared" si="24"/>
        <v>240.6672</v>
      </c>
    </row>
    <row r="191" s="1" customFormat="1" spans="1:23">
      <c r="A191" s="13" t="s">
        <v>432</v>
      </c>
      <c r="B191" s="27" t="s">
        <v>433</v>
      </c>
      <c r="C191" s="28"/>
      <c r="D191" s="28"/>
      <c r="E191" s="29" t="s">
        <v>2</v>
      </c>
      <c r="F191" s="16" t="s">
        <v>68</v>
      </c>
      <c r="G191" s="17">
        <v>2648.92</v>
      </c>
      <c r="H191" s="18"/>
      <c r="I191" s="28"/>
      <c r="J191" s="28"/>
      <c r="K191" s="16" t="s">
        <v>883</v>
      </c>
      <c r="L191" s="16" t="s">
        <v>954</v>
      </c>
      <c r="M191" s="35" t="s">
        <v>91</v>
      </c>
      <c r="N191" s="36">
        <v>10</v>
      </c>
      <c r="O191" s="37">
        <f t="shared" si="17"/>
        <v>1541.67144</v>
      </c>
      <c r="P191" s="37">
        <f t="shared" si="18"/>
        <v>256.94524</v>
      </c>
      <c r="Q191" s="37">
        <f t="shared" si="19"/>
        <v>256.94524</v>
      </c>
      <c r="R191" s="37">
        <f t="shared" si="20"/>
        <v>256.94524</v>
      </c>
      <c r="S191" s="37">
        <f t="shared" si="21"/>
        <v>256.94524</v>
      </c>
      <c r="T191" s="37">
        <f t="shared" si="22"/>
        <v>2569.4524</v>
      </c>
      <c r="U191" s="45">
        <f t="shared" si="23"/>
        <v>79.4675999999999</v>
      </c>
      <c r="V191" s="46">
        <v>0.03</v>
      </c>
      <c r="W191" s="37">
        <f t="shared" si="24"/>
        <v>79.4676</v>
      </c>
    </row>
    <row r="192" s="1" customFormat="1" spans="1:23">
      <c r="A192" s="13" t="s">
        <v>434</v>
      </c>
      <c r="B192" s="27" t="s">
        <v>435</v>
      </c>
      <c r="C192" s="28"/>
      <c r="D192" s="28"/>
      <c r="E192" s="29" t="s">
        <v>2</v>
      </c>
      <c r="F192" s="16" t="s">
        <v>68</v>
      </c>
      <c r="G192" s="17">
        <v>8333.19</v>
      </c>
      <c r="H192" s="18"/>
      <c r="I192" s="28"/>
      <c r="J192" s="28"/>
      <c r="K192" s="16" t="s">
        <v>883</v>
      </c>
      <c r="L192" s="16" t="s">
        <v>954</v>
      </c>
      <c r="M192" s="35" t="s">
        <v>91</v>
      </c>
      <c r="N192" s="36">
        <v>10</v>
      </c>
      <c r="O192" s="37">
        <f t="shared" si="17"/>
        <v>4849.91658</v>
      </c>
      <c r="P192" s="37">
        <f t="shared" si="18"/>
        <v>808.31943</v>
      </c>
      <c r="Q192" s="37">
        <f t="shared" si="19"/>
        <v>808.31943</v>
      </c>
      <c r="R192" s="37">
        <f t="shared" si="20"/>
        <v>808.31943</v>
      </c>
      <c r="S192" s="37">
        <f t="shared" si="21"/>
        <v>808.31943</v>
      </c>
      <c r="T192" s="37">
        <f t="shared" si="22"/>
        <v>8083.1943</v>
      </c>
      <c r="U192" s="45">
        <f t="shared" si="23"/>
        <v>249.995700000001</v>
      </c>
      <c r="V192" s="46">
        <v>0.03</v>
      </c>
      <c r="W192" s="37">
        <f t="shared" si="24"/>
        <v>249.9957</v>
      </c>
    </row>
    <row r="193" s="1" customFormat="1" spans="1:23">
      <c r="A193" s="13" t="s">
        <v>436</v>
      </c>
      <c r="B193" s="27" t="s">
        <v>437</v>
      </c>
      <c r="C193" s="28"/>
      <c r="D193" s="28"/>
      <c r="E193" s="29" t="s">
        <v>2</v>
      </c>
      <c r="F193" s="16" t="s">
        <v>68</v>
      </c>
      <c r="G193" s="17">
        <v>2648.92</v>
      </c>
      <c r="H193" s="18"/>
      <c r="I193" s="28"/>
      <c r="J193" s="28"/>
      <c r="K193" s="16" t="s">
        <v>883</v>
      </c>
      <c r="L193" s="16" t="s">
        <v>954</v>
      </c>
      <c r="M193" s="35" t="s">
        <v>91</v>
      </c>
      <c r="N193" s="36">
        <v>10</v>
      </c>
      <c r="O193" s="37">
        <f t="shared" si="17"/>
        <v>1541.67144</v>
      </c>
      <c r="P193" s="37">
        <f t="shared" si="18"/>
        <v>256.94524</v>
      </c>
      <c r="Q193" s="37">
        <f t="shared" si="19"/>
        <v>256.94524</v>
      </c>
      <c r="R193" s="37">
        <f t="shared" si="20"/>
        <v>256.94524</v>
      </c>
      <c r="S193" s="37">
        <f t="shared" si="21"/>
        <v>256.94524</v>
      </c>
      <c r="T193" s="37">
        <f t="shared" si="22"/>
        <v>2569.4524</v>
      </c>
      <c r="U193" s="45">
        <f t="shared" si="23"/>
        <v>79.4675999999999</v>
      </c>
      <c r="V193" s="46">
        <v>0.03</v>
      </c>
      <c r="W193" s="37">
        <f t="shared" si="24"/>
        <v>79.4676</v>
      </c>
    </row>
    <row r="194" s="1" customFormat="1" spans="1:23">
      <c r="A194" s="13" t="s">
        <v>438</v>
      </c>
      <c r="B194" s="27" t="s">
        <v>439</v>
      </c>
      <c r="C194" s="28"/>
      <c r="D194" s="28"/>
      <c r="E194" s="29" t="s">
        <v>2</v>
      </c>
      <c r="F194" s="16" t="s">
        <v>68</v>
      </c>
      <c r="G194" s="17">
        <v>32841.96</v>
      </c>
      <c r="H194" s="18"/>
      <c r="I194" s="28"/>
      <c r="J194" s="28"/>
      <c r="K194" s="16" t="s">
        <v>883</v>
      </c>
      <c r="L194" s="16" t="s">
        <v>954</v>
      </c>
      <c r="M194" s="35" t="s">
        <v>91</v>
      </c>
      <c r="N194" s="36">
        <v>10</v>
      </c>
      <c r="O194" s="37">
        <f t="shared" si="17"/>
        <v>19114.02072</v>
      </c>
      <c r="P194" s="37">
        <f t="shared" si="18"/>
        <v>3185.67012</v>
      </c>
      <c r="Q194" s="37">
        <f t="shared" si="19"/>
        <v>3185.67012</v>
      </c>
      <c r="R194" s="37">
        <f t="shared" si="20"/>
        <v>3185.67012</v>
      </c>
      <c r="S194" s="37">
        <f t="shared" si="21"/>
        <v>3185.67012</v>
      </c>
      <c r="T194" s="37">
        <f t="shared" si="22"/>
        <v>31856.7012</v>
      </c>
      <c r="U194" s="45">
        <f t="shared" si="23"/>
        <v>985.258800000003</v>
      </c>
      <c r="V194" s="46">
        <v>0.03</v>
      </c>
      <c r="W194" s="37">
        <f t="shared" si="24"/>
        <v>985.2588</v>
      </c>
    </row>
    <row r="195" s="1" customFormat="1" spans="1:23">
      <c r="A195" s="13" t="s">
        <v>440</v>
      </c>
      <c r="B195" s="27" t="s">
        <v>441</v>
      </c>
      <c r="C195" s="28"/>
      <c r="D195" s="28"/>
      <c r="E195" s="29" t="s">
        <v>2</v>
      </c>
      <c r="F195" s="16" t="s">
        <v>68</v>
      </c>
      <c r="G195" s="17">
        <v>13356.34</v>
      </c>
      <c r="H195" s="18"/>
      <c r="I195" s="28"/>
      <c r="J195" s="28"/>
      <c r="K195" s="16" t="s">
        <v>883</v>
      </c>
      <c r="L195" s="16" t="s">
        <v>954</v>
      </c>
      <c r="M195" s="35" t="s">
        <v>91</v>
      </c>
      <c r="N195" s="36">
        <v>10</v>
      </c>
      <c r="O195" s="37">
        <f t="shared" si="17"/>
        <v>7773.38988</v>
      </c>
      <c r="P195" s="37">
        <f t="shared" si="18"/>
        <v>1295.56498</v>
      </c>
      <c r="Q195" s="37">
        <f t="shared" si="19"/>
        <v>1295.56498</v>
      </c>
      <c r="R195" s="37">
        <f t="shared" si="20"/>
        <v>1295.56498</v>
      </c>
      <c r="S195" s="37">
        <f t="shared" si="21"/>
        <v>1295.56498</v>
      </c>
      <c r="T195" s="37">
        <f t="shared" si="22"/>
        <v>12955.6498</v>
      </c>
      <c r="U195" s="45">
        <f t="shared" si="23"/>
        <v>400.690200000005</v>
      </c>
      <c r="V195" s="46">
        <v>0.03</v>
      </c>
      <c r="W195" s="37">
        <f t="shared" si="24"/>
        <v>400.6902</v>
      </c>
    </row>
    <row r="196" s="1" customFormat="1" spans="1:23">
      <c r="A196" s="13" t="s">
        <v>442</v>
      </c>
      <c r="B196" s="27" t="s">
        <v>443</v>
      </c>
      <c r="C196" s="28"/>
      <c r="D196" s="28"/>
      <c r="E196" s="29" t="s">
        <v>2</v>
      </c>
      <c r="F196" s="16" t="s">
        <v>68</v>
      </c>
      <c r="G196" s="17">
        <v>10352.86</v>
      </c>
      <c r="H196" s="18"/>
      <c r="I196" s="28"/>
      <c r="J196" s="28"/>
      <c r="K196" s="16" t="s">
        <v>883</v>
      </c>
      <c r="L196" s="16" t="s">
        <v>954</v>
      </c>
      <c r="M196" s="35" t="s">
        <v>91</v>
      </c>
      <c r="N196" s="36">
        <v>10</v>
      </c>
      <c r="O196" s="37">
        <f t="shared" si="17"/>
        <v>6025.36452</v>
      </c>
      <c r="P196" s="37">
        <f t="shared" si="18"/>
        <v>1004.22742</v>
      </c>
      <c r="Q196" s="37">
        <f t="shared" si="19"/>
        <v>1004.22742</v>
      </c>
      <c r="R196" s="37">
        <f t="shared" si="20"/>
        <v>1004.22742</v>
      </c>
      <c r="S196" s="37">
        <f t="shared" si="21"/>
        <v>1004.22742</v>
      </c>
      <c r="T196" s="37">
        <f t="shared" si="22"/>
        <v>10042.2742</v>
      </c>
      <c r="U196" s="45">
        <f t="shared" si="23"/>
        <v>310.585800000003</v>
      </c>
      <c r="V196" s="46">
        <v>0.03</v>
      </c>
      <c r="W196" s="37">
        <f t="shared" si="24"/>
        <v>310.5858</v>
      </c>
    </row>
    <row r="197" s="1" customFormat="1" spans="1:23">
      <c r="A197" s="13" t="s">
        <v>444</v>
      </c>
      <c r="B197" s="27" t="s">
        <v>445</v>
      </c>
      <c r="C197" s="28"/>
      <c r="D197" s="28"/>
      <c r="E197" s="29" t="s">
        <v>2</v>
      </c>
      <c r="F197" s="16" t="s">
        <v>35</v>
      </c>
      <c r="G197" s="17">
        <v>11363.38</v>
      </c>
      <c r="H197" s="18"/>
      <c r="I197" s="28"/>
      <c r="J197" s="28"/>
      <c r="K197" s="16" t="s">
        <v>883</v>
      </c>
      <c r="L197" s="16" t="s">
        <v>954</v>
      </c>
      <c r="M197" s="35" t="s">
        <v>91</v>
      </c>
      <c r="N197" s="36">
        <v>10</v>
      </c>
      <c r="O197" s="37">
        <f t="shared" ref="O197:O260" si="25">G197*(1-V197)/N197*6</f>
        <v>6613.48716</v>
      </c>
      <c r="P197" s="37">
        <f t="shared" ref="P197:P260" si="26">G197*(1-V197)/N197</f>
        <v>1102.24786</v>
      </c>
      <c r="Q197" s="37">
        <f t="shared" ref="Q197:Q260" si="27">P197</f>
        <v>1102.24786</v>
      </c>
      <c r="R197" s="37">
        <f t="shared" ref="R197:R260" si="28">Q197</f>
        <v>1102.24786</v>
      </c>
      <c r="S197" s="37">
        <f t="shared" ref="S197:S260" si="29">R197</f>
        <v>1102.24786</v>
      </c>
      <c r="T197" s="37">
        <f t="shared" ref="T197:T260" si="30">O197+P197+Q197+R197+S197</f>
        <v>11022.4786</v>
      </c>
      <c r="U197" s="45">
        <f t="shared" ref="U197:U260" si="31">G197-T197</f>
        <v>340.901400000001</v>
      </c>
      <c r="V197" s="46">
        <v>0.03</v>
      </c>
      <c r="W197" s="37">
        <f t="shared" ref="W197:W260" si="32">G197*V197</f>
        <v>340.9014</v>
      </c>
    </row>
    <row r="198" s="1" customFormat="1" spans="1:23">
      <c r="A198" s="13" t="s">
        <v>446</v>
      </c>
      <c r="B198" s="27" t="s">
        <v>315</v>
      </c>
      <c r="C198" s="28"/>
      <c r="D198" s="28"/>
      <c r="E198" s="29" t="s">
        <v>2</v>
      </c>
      <c r="F198" s="16" t="s">
        <v>35</v>
      </c>
      <c r="G198" s="17">
        <v>1760.67</v>
      </c>
      <c r="H198" s="18"/>
      <c r="I198" s="28"/>
      <c r="J198" s="28"/>
      <c r="K198" s="16" t="s">
        <v>883</v>
      </c>
      <c r="L198" s="16" t="s">
        <v>954</v>
      </c>
      <c r="M198" s="35" t="s">
        <v>91</v>
      </c>
      <c r="N198" s="36">
        <v>10</v>
      </c>
      <c r="O198" s="37">
        <f t="shared" si="25"/>
        <v>1024.70994</v>
      </c>
      <c r="P198" s="37">
        <f t="shared" si="26"/>
        <v>170.78499</v>
      </c>
      <c r="Q198" s="37">
        <f t="shared" si="27"/>
        <v>170.78499</v>
      </c>
      <c r="R198" s="37">
        <f t="shared" si="28"/>
        <v>170.78499</v>
      </c>
      <c r="S198" s="37">
        <f t="shared" si="29"/>
        <v>170.78499</v>
      </c>
      <c r="T198" s="37">
        <f t="shared" si="30"/>
        <v>1707.8499</v>
      </c>
      <c r="U198" s="45">
        <f t="shared" si="31"/>
        <v>52.8200999999999</v>
      </c>
      <c r="V198" s="46">
        <v>0.03</v>
      </c>
      <c r="W198" s="37">
        <f t="shared" si="32"/>
        <v>52.8201</v>
      </c>
    </row>
    <row r="199" s="1" customFormat="1" spans="1:23">
      <c r="A199" s="13" t="s">
        <v>447</v>
      </c>
      <c r="B199" s="27" t="s">
        <v>448</v>
      </c>
      <c r="C199" s="28"/>
      <c r="D199" s="28"/>
      <c r="E199" s="29" t="s">
        <v>2</v>
      </c>
      <c r="F199" s="16" t="s">
        <v>13</v>
      </c>
      <c r="G199" s="17">
        <v>249.52</v>
      </c>
      <c r="H199" s="18"/>
      <c r="I199" s="28"/>
      <c r="J199" s="28"/>
      <c r="K199" s="16" t="s">
        <v>883</v>
      </c>
      <c r="L199" s="16" t="s">
        <v>954</v>
      </c>
      <c r="M199" s="35" t="s">
        <v>91</v>
      </c>
      <c r="N199" s="36">
        <v>10</v>
      </c>
      <c r="O199" s="37">
        <f t="shared" si="25"/>
        <v>145.22064</v>
      </c>
      <c r="P199" s="37">
        <f t="shared" si="26"/>
        <v>24.20344</v>
      </c>
      <c r="Q199" s="37">
        <f t="shared" si="27"/>
        <v>24.20344</v>
      </c>
      <c r="R199" s="37">
        <f t="shared" si="28"/>
        <v>24.20344</v>
      </c>
      <c r="S199" s="37">
        <f t="shared" si="29"/>
        <v>24.20344</v>
      </c>
      <c r="T199" s="37">
        <f t="shared" si="30"/>
        <v>242.0344</v>
      </c>
      <c r="U199" s="45">
        <f t="shared" si="31"/>
        <v>7.48560000000001</v>
      </c>
      <c r="V199" s="46">
        <v>0.03</v>
      </c>
      <c r="W199" s="37">
        <f t="shared" si="32"/>
        <v>7.4856</v>
      </c>
    </row>
    <row r="200" s="1" customFormat="1" spans="1:23">
      <c r="A200" s="13" t="s">
        <v>449</v>
      </c>
      <c r="B200" s="27" t="s">
        <v>291</v>
      </c>
      <c r="C200" s="28"/>
      <c r="D200" s="28"/>
      <c r="E200" s="29" t="s">
        <v>2</v>
      </c>
      <c r="F200" s="16" t="s">
        <v>13</v>
      </c>
      <c r="G200" s="17">
        <v>2186.58</v>
      </c>
      <c r="H200" s="18"/>
      <c r="I200" s="28"/>
      <c r="J200" s="28"/>
      <c r="K200" s="16" t="s">
        <v>883</v>
      </c>
      <c r="L200" s="16" t="s">
        <v>954</v>
      </c>
      <c r="M200" s="35" t="s">
        <v>91</v>
      </c>
      <c r="N200" s="36">
        <v>10</v>
      </c>
      <c r="O200" s="37">
        <f t="shared" si="25"/>
        <v>1272.58956</v>
      </c>
      <c r="P200" s="37">
        <f t="shared" si="26"/>
        <v>212.09826</v>
      </c>
      <c r="Q200" s="37">
        <f t="shared" si="27"/>
        <v>212.09826</v>
      </c>
      <c r="R200" s="37">
        <f t="shared" si="28"/>
        <v>212.09826</v>
      </c>
      <c r="S200" s="37">
        <f t="shared" si="29"/>
        <v>212.09826</v>
      </c>
      <c r="T200" s="37">
        <f t="shared" si="30"/>
        <v>2120.9826</v>
      </c>
      <c r="U200" s="45">
        <f t="shared" si="31"/>
        <v>65.5974000000001</v>
      </c>
      <c r="V200" s="46">
        <v>0.03</v>
      </c>
      <c r="W200" s="37">
        <f t="shared" si="32"/>
        <v>65.5974</v>
      </c>
    </row>
    <row r="201" s="1" customFormat="1" spans="1:23">
      <c r="A201" s="13" t="s">
        <v>450</v>
      </c>
      <c r="B201" s="27" t="s">
        <v>404</v>
      </c>
      <c r="C201" s="28"/>
      <c r="D201" s="28"/>
      <c r="E201" s="29" t="s">
        <v>2</v>
      </c>
      <c r="F201" s="16" t="s">
        <v>13</v>
      </c>
      <c r="G201" s="17">
        <v>2006.05</v>
      </c>
      <c r="H201" s="18"/>
      <c r="I201" s="28"/>
      <c r="J201" s="28"/>
      <c r="K201" s="16" t="s">
        <v>883</v>
      </c>
      <c r="L201" s="16" t="s">
        <v>954</v>
      </c>
      <c r="M201" s="35" t="s">
        <v>91</v>
      </c>
      <c r="N201" s="36">
        <v>10</v>
      </c>
      <c r="O201" s="37">
        <f t="shared" si="25"/>
        <v>1167.5211</v>
      </c>
      <c r="P201" s="37">
        <f t="shared" si="26"/>
        <v>194.58685</v>
      </c>
      <c r="Q201" s="37">
        <f t="shared" si="27"/>
        <v>194.58685</v>
      </c>
      <c r="R201" s="37">
        <f t="shared" si="28"/>
        <v>194.58685</v>
      </c>
      <c r="S201" s="37">
        <f t="shared" si="29"/>
        <v>194.58685</v>
      </c>
      <c r="T201" s="37">
        <f t="shared" si="30"/>
        <v>1945.8685</v>
      </c>
      <c r="U201" s="45">
        <f t="shared" si="31"/>
        <v>60.1815000000004</v>
      </c>
      <c r="V201" s="46">
        <v>0.03</v>
      </c>
      <c r="W201" s="37">
        <f t="shared" si="32"/>
        <v>60.1815</v>
      </c>
    </row>
    <row r="202" s="1" customFormat="1" spans="1:23">
      <c r="A202" s="13" t="s">
        <v>451</v>
      </c>
      <c r="B202" s="27" t="s">
        <v>293</v>
      </c>
      <c r="C202" s="28"/>
      <c r="D202" s="28"/>
      <c r="E202" s="29" t="s">
        <v>2</v>
      </c>
      <c r="F202" s="16" t="s">
        <v>13</v>
      </c>
      <c r="G202" s="17">
        <v>2073.61</v>
      </c>
      <c r="H202" s="18"/>
      <c r="I202" s="28"/>
      <c r="J202" s="28"/>
      <c r="K202" s="16" t="s">
        <v>883</v>
      </c>
      <c r="L202" s="16" t="s">
        <v>954</v>
      </c>
      <c r="M202" s="35" t="s">
        <v>91</v>
      </c>
      <c r="N202" s="36">
        <v>10</v>
      </c>
      <c r="O202" s="37">
        <f t="shared" si="25"/>
        <v>1206.84102</v>
      </c>
      <c r="P202" s="37">
        <f t="shared" si="26"/>
        <v>201.14017</v>
      </c>
      <c r="Q202" s="37">
        <f t="shared" si="27"/>
        <v>201.14017</v>
      </c>
      <c r="R202" s="37">
        <f t="shared" si="28"/>
        <v>201.14017</v>
      </c>
      <c r="S202" s="37">
        <f t="shared" si="29"/>
        <v>201.14017</v>
      </c>
      <c r="T202" s="37">
        <f t="shared" si="30"/>
        <v>2011.4017</v>
      </c>
      <c r="U202" s="45">
        <f t="shared" si="31"/>
        <v>62.2082999999998</v>
      </c>
      <c r="V202" s="46">
        <v>0.03</v>
      </c>
      <c r="W202" s="37">
        <f t="shared" si="32"/>
        <v>62.2083</v>
      </c>
    </row>
    <row r="203" s="1" customFormat="1" spans="1:23">
      <c r="A203" s="13" t="s">
        <v>452</v>
      </c>
      <c r="B203" s="27" t="s">
        <v>453</v>
      </c>
      <c r="C203" s="28"/>
      <c r="D203" s="28"/>
      <c r="E203" s="29" t="s">
        <v>2</v>
      </c>
      <c r="F203" s="16" t="s">
        <v>13</v>
      </c>
      <c r="G203" s="17">
        <v>2288.39</v>
      </c>
      <c r="H203" s="18"/>
      <c r="I203" s="28"/>
      <c r="J203" s="28"/>
      <c r="K203" s="16" t="s">
        <v>883</v>
      </c>
      <c r="L203" s="16" t="s">
        <v>954</v>
      </c>
      <c r="M203" s="35" t="s">
        <v>91</v>
      </c>
      <c r="N203" s="36">
        <v>10</v>
      </c>
      <c r="O203" s="37">
        <f t="shared" si="25"/>
        <v>1331.84298</v>
      </c>
      <c r="P203" s="37">
        <f t="shared" si="26"/>
        <v>221.97383</v>
      </c>
      <c r="Q203" s="37">
        <f t="shared" si="27"/>
        <v>221.97383</v>
      </c>
      <c r="R203" s="37">
        <f t="shared" si="28"/>
        <v>221.97383</v>
      </c>
      <c r="S203" s="37">
        <f t="shared" si="29"/>
        <v>221.97383</v>
      </c>
      <c r="T203" s="37">
        <f t="shared" si="30"/>
        <v>2219.7383</v>
      </c>
      <c r="U203" s="45">
        <f t="shared" si="31"/>
        <v>68.6517000000003</v>
      </c>
      <c r="V203" s="46">
        <v>0.03</v>
      </c>
      <c r="W203" s="37">
        <f t="shared" si="32"/>
        <v>68.6517</v>
      </c>
    </row>
    <row r="204" s="1" customFormat="1" spans="1:23">
      <c r="A204" s="13" t="s">
        <v>454</v>
      </c>
      <c r="B204" s="27" t="s">
        <v>455</v>
      </c>
      <c r="C204" s="28"/>
      <c r="D204" s="28"/>
      <c r="E204" s="29" t="s">
        <v>2</v>
      </c>
      <c r="F204" s="16" t="s">
        <v>13</v>
      </c>
      <c r="G204" s="17">
        <v>1389.5</v>
      </c>
      <c r="H204" s="18"/>
      <c r="I204" s="28"/>
      <c r="J204" s="28"/>
      <c r="K204" s="16" t="s">
        <v>883</v>
      </c>
      <c r="L204" s="16" t="s">
        <v>954</v>
      </c>
      <c r="M204" s="35" t="s">
        <v>91</v>
      </c>
      <c r="N204" s="36">
        <v>10</v>
      </c>
      <c r="O204" s="37">
        <f t="shared" si="25"/>
        <v>808.689</v>
      </c>
      <c r="P204" s="37">
        <f t="shared" si="26"/>
        <v>134.7815</v>
      </c>
      <c r="Q204" s="37">
        <f t="shared" si="27"/>
        <v>134.7815</v>
      </c>
      <c r="R204" s="37">
        <f t="shared" si="28"/>
        <v>134.7815</v>
      </c>
      <c r="S204" s="37">
        <f t="shared" si="29"/>
        <v>134.7815</v>
      </c>
      <c r="T204" s="37">
        <f t="shared" si="30"/>
        <v>1347.815</v>
      </c>
      <c r="U204" s="45">
        <f t="shared" si="31"/>
        <v>41.6849999999999</v>
      </c>
      <c r="V204" s="46">
        <v>0.03</v>
      </c>
      <c r="W204" s="37">
        <f t="shared" si="32"/>
        <v>41.685</v>
      </c>
    </row>
    <row r="205" s="1" customFormat="1" spans="1:23">
      <c r="A205" s="13" t="s">
        <v>456</v>
      </c>
      <c r="B205" s="27" t="s">
        <v>457</v>
      </c>
      <c r="C205" s="28"/>
      <c r="D205" s="28"/>
      <c r="E205" s="29" t="s">
        <v>2</v>
      </c>
      <c r="F205" s="16" t="s">
        <v>13</v>
      </c>
      <c r="G205" s="17">
        <v>781.44</v>
      </c>
      <c r="H205" s="18"/>
      <c r="I205" s="28"/>
      <c r="J205" s="28"/>
      <c r="K205" s="16" t="s">
        <v>883</v>
      </c>
      <c r="L205" s="16" t="s">
        <v>954</v>
      </c>
      <c r="M205" s="35" t="s">
        <v>91</v>
      </c>
      <c r="N205" s="36">
        <v>10</v>
      </c>
      <c r="O205" s="37">
        <f t="shared" si="25"/>
        <v>454.79808</v>
      </c>
      <c r="P205" s="37">
        <f t="shared" si="26"/>
        <v>75.79968</v>
      </c>
      <c r="Q205" s="37">
        <f t="shared" si="27"/>
        <v>75.79968</v>
      </c>
      <c r="R205" s="37">
        <f t="shared" si="28"/>
        <v>75.79968</v>
      </c>
      <c r="S205" s="37">
        <f t="shared" si="29"/>
        <v>75.79968</v>
      </c>
      <c r="T205" s="37">
        <f t="shared" si="30"/>
        <v>757.9968</v>
      </c>
      <c r="U205" s="45">
        <f t="shared" si="31"/>
        <v>23.4432000000002</v>
      </c>
      <c r="V205" s="46">
        <v>0.03</v>
      </c>
      <c r="W205" s="37">
        <f t="shared" si="32"/>
        <v>23.4432</v>
      </c>
    </row>
    <row r="206" s="1" customFormat="1" spans="1:23">
      <c r="A206" s="13" t="s">
        <v>458</v>
      </c>
      <c r="B206" s="27" t="s">
        <v>459</v>
      </c>
      <c r="C206" s="28"/>
      <c r="D206" s="28"/>
      <c r="E206" s="29" t="s">
        <v>2</v>
      </c>
      <c r="F206" s="16" t="s">
        <v>13</v>
      </c>
      <c r="G206" s="17">
        <v>2294.76</v>
      </c>
      <c r="H206" s="18"/>
      <c r="I206" s="28"/>
      <c r="J206" s="28"/>
      <c r="K206" s="16" t="s">
        <v>883</v>
      </c>
      <c r="L206" s="16" t="s">
        <v>954</v>
      </c>
      <c r="M206" s="35" t="s">
        <v>91</v>
      </c>
      <c r="N206" s="36">
        <v>10</v>
      </c>
      <c r="O206" s="37">
        <f t="shared" si="25"/>
        <v>1335.55032</v>
      </c>
      <c r="P206" s="37">
        <f t="shared" si="26"/>
        <v>222.59172</v>
      </c>
      <c r="Q206" s="37">
        <f t="shared" si="27"/>
        <v>222.59172</v>
      </c>
      <c r="R206" s="37">
        <f t="shared" si="28"/>
        <v>222.59172</v>
      </c>
      <c r="S206" s="37">
        <f t="shared" si="29"/>
        <v>222.59172</v>
      </c>
      <c r="T206" s="37">
        <f t="shared" si="30"/>
        <v>2225.9172</v>
      </c>
      <c r="U206" s="45">
        <f t="shared" si="31"/>
        <v>68.8427999999994</v>
      </c>
      <c r="V206" s="46">
        <v>0.03</v>
      </c>
      <c r="W206" s="37">
        <f t="shared" si="32"/>
        <v>68.8428</v>
      </c>
    </row>
    <row r="207" s="1" customFormat="1" spans="1:23">
      <c r="A207" s="13" t="s">
        <v>460</v>
      </c>
      <c r="B207" s="27" t="s">
        <v>461</v>
      </c>
      <c r="C207" s="28"/>
      <c r="D207" s="28"/>
      <c r="E207" s="29" t="s">
        <v>2</v>
      </c>
      <c r="F207" s="16" t="s">
        <v>13</v>
      </c>
      <c r="G207" s="17">
        <v>2665.8</v>
      </c>
      <c r="H207" s="18"/>
      <c r="I207" s="28"/>
      <c r="J207" s="28"/>
      <c r="K207" s="16" t="s">
        <v>883</v>
      </c>
      <c r="L207" s="16" t="s">
        <v>954</v>
      </c>
      <c r="M207" s="35" t="s">
        <v>91</v>
      </c>
      <c r="N207" s="36">
        <v>10</v>
      </c>
      <c r="O207" s="37">
        <f t="shared" si="25"/>
        <v>1551.4956</v>
      </c>
      <c r="P207" s="37">
        <f t="shared" si="26"/>
        <v>258.5826</v>
      </c>
      <c r="Q207" s="37">
        <f t="shared" si="27"/>
        <v>258.5826</v>
      </c>
      <c r="R207" s="37">
        <f t="shared" si="28"/>
        <v>258.5826</v>
      </c>
      <c r="S207" s="37">
        <f t="shared" si="29"/>
        <v>258.5826</v>
      </c>
      <c r="T207" s="37">
        <f t="shared" si="30"/>
        <v>2585.826</v>
      </c>
      <c r="U207" s="45">
        <f t="shared" si="31"/>
        <v>79.9739999999997</v>
      </c>
      <c r="V207" s="46">
        <v>0.03</v>
      </c>
      <c r="W207" s="37">
        <f t="shared" si="32"/>
        <v>79.974</v>
      </c>
    </row>
    <row r="208" s="1" customFormat="1" spans="1:23">
      <c r="A208" s="13" t="s">
        <v>462</v>
      </c>
      <c r="B208" s="27" t="s">
        <v>303</v>
      </c>
      <c r="C208" s="28"/>
      <c r="D208" s="28"/>
      <c r="E208" s="29" t="s">
        <v>2</v>
      </c>
      <c r="F208" s="16" t="s">
        <v>13</v>
      </c>
      <c r="G208" s="17">
        <v>7416.52</v>
      </c>
      <c r="H208" s="18"/>
      <c r="I208" s="28"/>
      <c r="J208" s="28"/>
      <c r="K208" s="16" t="s">
        <v>883</v>
      </c>
      <c r="L208" s="16" t="s">
        <v>954</v>
      </c>
      <c r="M208" s="35" t="s">
        <v>91</v>
      </c>
      <c r="N208" s="36">
        <v>10</v>
      </c>
      <c r="O208" s="37">
        <f t="shared" si="25"/>
        <v>4316.41464</v>
      </c>
      <c r="P208" s="37">
        <f t="shared" si="26"/>
        <v>719.40244</v>
      </c>
      <c r="Q208" s="37">
        <f t="shared" si="27"/>
        <v>719.40244</v>
      </c>
      <c r="R208" s="37">
        <f t="shared" si="28"/>
        <v>719.40244</v>
      </c>
      <c r="S208" s="37">
        <f t="shared" si="29"/>
        <v>719.40244</v>
      </c>
      <c r="T208" s="37">
        <f t="shared" si="30"/>
        <v>7194.0244</v>
      </c>
      <c r="U208" s="45">
        <f t="shared" si="31"/>
        <v>222.4956</v>
      </c>
      <c r="V208" s="46">
        <v>0.03</v>
      </c>
      <c r="W208" s="37">
        <f t="shared" si="32"/>
        <v>222.4956</v>
      </c>
    </row>
    <row r="209" s="1" customFormat="1" spans="1:23">
      <c r="A209" s="13" t="s">
        <v>463</v>
      </c>
      <c r="B209" s="27" t="s">
        <v>412</v>
      </c>
      <c r="C209" s="28"/>
      <c r="D209" s="28"/>
      <c r="E209" s="29" t="s">
        <v>2</v>
      </c>
      <c r="F209" s="16" t="s">
        <v>13</v>
      </c>
      <c r="G209" s="17">
        <v>2977.74</v>
      </c>
      <c r="H209" s="18"/>
      <c r="I209" s="28"/>
      <c r="J209" s="28"/>
      <c r="K209" s="16" t="s">
        <v>883</v>
      </c>
      <c r="L209" s="16" t="s">
        <v>954</v>
      </c>
      <c r="M209" s="35" t="s">
        <v>91</v>
      </c>
      <c r="N209" s="36">
        <v>10</v>
      </c>
      <c r="O209" s="37">
        <f t="shared" si="25"/>
        <v>1733.04468</v>
      </c>
      <c r="P209" s="37">
        <f t="shared" si="26"/>
        <v>288.84078</v>
      </c>
      <c r="Q209" s="37">
        <f t="shared" si="27"/>
        <v>288.84078</v>
      </c>
      <c r="R209" s="37">
        <f t="shared" si="28"/>
        <v>288.84078</v>
      </c>
      <c r="S209" s="37">
        <f t="shared" si="29"/>
        <v>288.84078</v>
      </c>
      <c r="T209" s="37">
        <f t="shared" si="30"/>
        <v>2888.4078</v>
      </c>
      <c r="U209" s="45">
        <f t="shared" si="31"/>
        <v>89.3322000000003</v>
      </c>
      <c r="V209" s="46">
        <v>0.03</v>
      </c>
      <c r="W209" s="37">
        <f t="shared" si="32"/>
        <v>89.3322</v>
      </c>
    </row>
    <row r="210" s="1" customFormat="1" spans="1:23">
      <c r="A210" s="13" t="s">
        <v>464</v>
      </c>
      <c r="B210" s="27" t="s">
        <v>414</v>
      </c>
      <c r="C210" s="28"/>
      <c r="D210" s="28"/>
      <c r="E210" s="29" t="s">
        <v>2</v>
      </c>
      <c r="F210" s="16" t="s">
        <v>13</v>
      </c>
      <c r="G210" s="17">
        <v>2335.88</v>
      </c>
      <c r="H210" s="18"/>
      <c r="I210" s="28"/>
      <c r="J210" s="28"/>
      <c r="K210" s="16" t="s">
        <v>883</v>
      </c>
      <c r="L210" s="16" t="s">
        <v>954</v>
      </c>
      <c r="M210" s="35" t="s">
        <v>91</v>
      </c>
      <c r="N210" s="36">
        <v>10</v>
      </c>
      <c r="O210" s="37">
        <f t="shared" si="25"/>
        <v>1359.48216</v>
      </c>
      <c r="P210" s="37">
        <f t="shared" si="26"/>
        <v>226.58036</v>
      </c>
      <c r="Q210" s="37">
        <f t="shared" si="27"/>
        <v>226.58036</v>
      </c>
      <c r="R210" s="37">
        <f t="shared" si="28"/>
        <v>226.58036</v>
      </c>
      <c r="S210" s="37">
        <f t="shared" si="29"/>
        <v>226.58036</v>
      </c>
      <c r="T210" s="37">
        <f t="shared" si="30"/>
        <v>2265.8036</v>
      </c>
      <c r="U210" s="45">
        <f t="shared" si="31"/>
        <v>70.0764000000004</v>
      </c>
      <c r="V210" s="46">
        <v>0.03</v>
      </c>
      <c r="W210" s="37">
        <f t="shared" si="32"/>
        <v>70.0764</v>
      </c>
    </row>
    <row r="211" s="1" customFormat="1" spans="1:23">
      <c r="A211" s="13" t="s">
        <v>465</v>
      </c>
      <c r="B211" s="27" t="s">
        <v>466</v>
      </c>
      <c r="C211" s="28"/>
      <c r="D211" s="28"/>
      <c r="E211" s="29" t="s">
        <v>2</v>
      </c>
      <c r="F211" s="16" t="s">
        <v>13</v>
      </c>
      <c r="G211" s="17">
        <v>5314.92</v>
      </c>
      <c r="H211" s="18"/>
      <c r="I211" s="28"/>
      <c r="J211" s="28"/>
      <c r="K211" s="16" t="s">
        <v>883</v>
      </c>
      <c r="L211" s="16" t="s">
        <v>954</v>
      </c>
      <c r="M211" s="35" t="s">
        <v>91</v>
      </c>
      <c r="N211" s="36">
        <v>10</v>
      </c>
      <c r="O211" s="37">
        <f t="shared" si="25"/>
        <v>3093.28344</v>
      </c>
      <c r="P211" s="37">
        <f t="shared" si="26"/>
        <v>515.54724</v>
      </c>
      <c r="Q211" s="37">
        <f t="shared" si="27"/>
        <v>515.54724</v>
      </c>
      <c r="R211" s="37">
        <f t="shared" si="28"/>
        <v>515.54724</v>
      </c>
      <c r="S211" s="37">
        <f t="shared" si="29"/>
        <v>515.54724</v>
      </c>
      <c r="T211" s="37">
        <f t="shared" si="30"/>
        <v>5155.4724</v>
      </c>
      <c r="U211" s="45">
        <f t="shared" si="31"/>
        <v>159.4476</v>
      </c>
      <c r="V211" s="46">
        <v>0.03</v>
      </c>
      <c r="W211" s="37">
        <f t="shared" si="32"/>
        <v>159.4476</v>
      </c>
    </row>
    <row r="212" s="1" customFormat="1" spans="1:23">
      <c r="A212" s="13" t="s">
        <v>467</v>
      </c>
      <c r="B212" s="27" t="s">
        <v>468</v>
      </c>
      <c r="C212" s="28"/>
      <c r="D212" s="28"/>
      <c r="E212" s="29" t="s">
        <v>2</v>
      </c>
      <c r="F212" s="16" t="s">
        <v>13</v>
      </c>
      <c r="G212" s="17">
        <v>2258.8</v>
      </c>
      <c r="H212" s="18"/>
      <c r="I212" s="28"/>
      <c r="J212" s="28"/>
      <c r="K212" s="16" t="s">
        <v>883</v>
      </c>
      <c r="L212" s="16" t="s">
        <v>954</v>
      </c>
      <c r="M212" s="35" t="s">
        <v>91</v>
      </c>
      <c r="N212" s="36">
        <v>10</v>
      </c>
      <c r="O212" s="37">
        <f t="shared" si="25"/>
        <v>1314.6216</v>
      </c>
      <c r="P212" s="37">
        <f t="shared" si="26"/>
        <v>219.1036</v>
      </c>
      <c r="Q212" s="37">
        <f t="shared" si="27"/>
        <v>219.1036</v>
      </c>
      <c r="R212" s="37">
        <f t="shared" si="28"/>
        <v>219.1036</v>
      </c>
      <c r="S212" s="37">
        <f t="shared" si="29"/>
        <v>219.1036</v>
      </c>
      <c r="T212" s="37">
        <f t="shared" si="30"/>
        <v>2191.036</v>
      </c>
      <c r="U212" s="45">
        <f t="shared" si="31"/>
        <v>67.7640000000006</v>
      </c>
      <c r="V212" s="46">
        <v>0.03</v>
      </c>
      <c r="W212" s="37">
        <f t="shared" si="32"/>
        <v>67.764</v>
      </c>
    </row>
    <row r="213" s="1" customFormat="1" spans="1:23">
      <c r="A213" s="13" t="s">
        <v>469</v>
      </c>
      <c r="B213" s="27" t="s">
        <v>240</v>
      </c>
      <c r="C213" s="28"/>
      <c r="D213" s="28"/>
      <c r="E213" s="29" t="s">
        <v>2</v>
      </c>
      <c r="F213" s="16" t="s">
        <v>13</v>
      </c>
      <c r="G213" s="17">
        <v>2097.16</v>
      </c>
      <c r="H213" s="18"/>
      <c r="I213" s="28"/>
      <c r="J213" s="28"/>
      <c r="K213" s="16" t="s">
        <v>883</v>
      </c>
      <c r="L213" s="16" t="s">
        <v>954</v>
      </c>
      <c r="M213" s="35" t="s">
        <v>91</v>
      </c>
      <c r="N213" s="36">
        <v>10</v>
      </c>
      <c r="O213" s="37">
        <f t="shared" si="25"/>
        <v>1220.54712</v>
      </c>
      <c r="P213" s="37">
        <f t="shared" si="26"/>
        <v>203.42452</v>
      </c>
      <c r="Q213" s="37">
        <f t="shared" si="27"/>
        <v>203.42452</v>
      </c>
      <c r="R213" s="37">
        <f t="shared" si="28"/>
        <v>203.42452</v>
      </c>
      <c r="S213" s="37">
        <f t="shared" si="29"/>
        <v>203.42452</v>
      </c>
      <c r="T213" s="37">
        <f t="shared" si="30"/>
        <v>2034.2452</v>
      </c>
      <c r="U213" s="45">
        <f t="shared" si="31"/>
        <v>62.9148</v>
      </c>
      <c r="V213" s="46">
        <v>0.03</v>
      </c>
      <c r="W213" s="37">
        <f t="shared" si="32"/>
        <v>62.9148</v>
      </c>
    </row>
    <row r="214" s="1" customFormat="1" spans="1:23">
      <c r="A214" s="13" t="s">
        <v>470</v>
      </c>
      <c r="B214" s="27" t="s">
        <v>471</v>
      </c>
      <c r="C214" s="28"/>
      <c r="D214" s="28"/>
      <c r="E214" s="29" t="s">
        <v>2</v>
      </c>
      <c r="F214" s="16" t="s">
        <v>13</v>
      </c>
      <c r="G214" s="17">
        <v>2970.56</v>
      </c>
      <c r="H214" s="18"/>
      <c r="I214" s="28"/>
      <c r="J214" s="28"/>
      <c r="K214" s="16" t="s">
        <v>883</v>
      </c>
      <c r="L214" s="16" t="s">
        <v>954</v>
      </c>
      <c r="M214" s="35" t="s">
        <v>91</v>
      </c>
      <c r="N214" s="36">
        <v>10</v>
      </c>
      <c r="O214" s="37">
        <f t="shared" si="25"/>
        <v>1728.86592</v>
      </c>
      <c r="P214" s="37">
        <f t="shared" si="26"/>
        <v>288.14432</v>
      </c>
      <c r="Q214" s="37">
        <f t="shared" si="27"/>
        <v>288.14432</v>
      </c>
      <c r="R214" s="37">
        <f t="shared" si="28"/>
        <v>288.14432</v>
      </c>
      <c r="S214" s="37">
        <f t="shared" si="29"/>
        <v>288.14432</v>
      </c>
      <c r="T214" s="37">
        <f t="shared" si="30"/>
        <v>2881.4432</v>
      </c>
      <c r="U214" s="45">
        <f t="shared" si="31"/>
        <v>89.1168000000002</v>
      </c>
      <c r="V214" s="46">
        <v>0.03</v>
      </c>
      <c r="W214" s="37">
        <f t="shared" si="32"/>
        <v>89.1168</v>
      </c>
    </row>
    <row r="215" s="1" customFormat="1" spans="1:23">
      <c r="A215" s="13" t="s">
        <v>472</v>
      </c>
      <c r="B215" s="27" t="s">
        <v>473</v>
      </c>
      <c r="C215" s="28"/>
      <c r="D215" s="28"/>
      <c r="E215" s="29" t="s">
        <v>2</v>
      </c>
      <c r="F215" s="16" t="s">
        <v>13</v>
      </c>
      <c r="G215" s="17">
        <v>1594.08</v>
      </c>
      <c r="H215" s="18"/>
      <c r="I215" s="28"/>
      <c r="J215" s="28"/>
      <c r="K215" s="16" t="s">
        <v>883</v>
      </c>
      <c r="L215" s="16" t="s">
        <v>954</v>
      </c>
      <c r="M215" s="35" t="s">
        <v>91</v>
      </c>
      <c r="N215" s="36">
        <v>10</v>
      </c>
      <c r="O215" s="37">
        <f t="shared" si="25"/>
        <v>927.75456</v>
      </c>
      <c r="P215" s="37">
        <f t="shared" si="26"/>
        <v>154.62576</v>
      </c>
      <c r="Q215" s="37">
        <f t="shared" si="27"/>
        <v>154.62576</v>
      </c>
      <c r="R215" s="37">
        <f t="shared" si="28"/>
        <v>154.62576</v>
      </c>
      <c r="S215" s="37">
        <f t="shared" si="29"/>
        <v>154.62576</v>
      </c>
      <c r="T215" s="37">
        <f t="shared" si="30"/>
        <v>1546.2576</v>
      </c>
      <c r="U215" s="45">
        <f t="shared" si="31"/>
        <v>47.8224000000005</v>
      </c>
      <c r="V215" s="46">
        <v>0.03</v>
      </c>
      <c r="W215" s="37">
        <f t="shared" si="32"/>
        <v>47.8224</v>
      </c>
    </row>
    <row r="216" s="1" customFormat="1" spans="1:23">
      <c r="A216" s="13" t="s">
        <v>474</v>
      </c>
      <c r="B216" s="27" t="s">
        <v>475</v>
      </c>
      <c r="C216" s="28"/>
      <c r="D216" s="28"/>
      <c r="E216" s="29" t="s">
        <v>2</v>
      </c>
      <c r="F216" s="16" t="s">
        <v>13</v>
      </c>
      <c r="G216" s="17">
        <v>1662.71</v>
      </c>
      <c r="H216" s="18"/>
      <c r="I216" s="28"/>
      <c r="J216" s="28"/>
      <c r="K216" s="16" t="s">
        <v>883</v>
      </c>
      <c r="L216" s="16" t="s">
        <v>954</v>
      </c>
      <c r="M216" s="35" t="s">
        <v>91</v>
      </c>
      <c r="N216" s="36">
        <v>10</v>
      </c>
      <c r="O216" s="37">
        <f t="shared" si="25"/>
        <v>967.69722</v>
      </c>
      <c r="P216" s="37">
        <f t="shared" si="26"/>
        <v>161.28287</v>
      </c>
      <c r="Q216" s="37">
        <f t="shared" si="27"/>
        <v>161.28287</v>
      </c>
      <c r="R216" s="37">
        <f t="shared" si="28"/>
        <v>161.28287</v>
      </c>
      <c r="S216" s="37">
        <f t="shared" si="29"/>
        <v>161.28287</v>
      </c>
      <c r="T216" s="37">
        <f t="shared" si="30"/>
        <v>1612.8287</v>
      </c>
      <c r="U216" s="45">
        <f t="shared" si="31"/>
        <v>49.8813</v>
      </c>
      <c r="V216" s="46">
        <v>0.03</v>
      </c>
      <c r="W216" s="37">
        <f t="shared" si="32"/>
        <v>49.8813</v>
      </c>
    </row>
    <row r="217" s="1" customFormat="1" spans="1:23">
      <c r="A217" s="13" t="s">
        <v>476</v>
      </c>
      <c r="B217" s="27" t="s">
        <v>477</v>
      </c>
      <c r="C217" s="28"/>
      <c r="D217" s="28"/>
      <c r="E217" s="29" t="s">
        <v>2</v>
      </c>
      <c r="F217" s="16" t="s">
        <v>13</v>
      </c>
      <c r="G217" s="17">
        <v>771.33</v>
      </c>
      <c r="H217" s="18"/>
      <c r="I217" s="28"/>
      <c r="J217" s="28"/>
      <c r="K217" s="16" t="s">
        <v>883</v>
      </c>
      <c r="L217" s="16" t="s">
        <v>954</v>
      </c>
      <c r="M217" s="35" t="s">
        <v>91</v>
      </c>
      <c r="N217" s="36">
        <v>10</v>
      </c>
      <c r="O217" s="37">
        <f t="shared" si="25"/>
        <v>448.91406</v>
      </c>
      <c r="P217" s="37">
        <f t="shared" si="26"/>
        <v>74.81901</v>
      </c>
      <c r="Q217" s="37">
        <f t="shared" si="27"/>
        <v>74.81901</v>
      </c>
      <c r="R217" s="37">
        <f t="shared" si="28"/>
        <v>74.81901</v>
      </c>
      <c r="S217" s="37">
        <f t="shared" si="29"/>
        <v>74.81901</v>
      </c>
      <c r="T217" s="37">
        <f t="shared" si="30"/>
        <v>748.1901</v>
      </c>
      <c r="U217" s="45">
        <f t="shared" si="31"/>
        <v>23.1398999999998</v>
      </c>
      <c r="V217" s="46">
        <v>0.03</v>
      </c>
      <c r="W217" s="37">
        <f t="shared" si="32"/>
        <v>23.1399</v>
      </c>
    </row>
    <row r="218" s="1" customFormat="1" spans="1:23">
      <c r="A218" s="13" t="s">
        <v>478</v>
      </c>
      <c r="B218" s="27" t="s">
        <v>479</v>
      </c>
      <c r="C218" s="28"/>
      <c r="D218" s="28"/>
      <c r="E218" s="29" t="s">
        <v>2</v>
      </c>
      <c r="F218" s="16" t="s">
        <v>13</v>
      </c>
      <c r="G218" s="17">
        <v>293.42</v>
      </c>
      <c r="H218" s="18"/>
      <c r="I218" s="28"/>
      <c r="J218" s="28"/>
      <c r="K218" s="16" t="s">
        <v>883</v>
      </c>
      <c r="L218" s="16" t="s">
        <v>954</v>
      </c>
      <c r="M218" s="35" t="s">
        <v>91</v>
      </c>
      <c r="N218" s="36">
        <v>10</v>
      </c>
      <c r="O218" s="37">
        <f t="shared" si="25"/>
        <v>170.77044</v>
      </c>
      <c r="P218" s="37">
        <f t="shared" si="26"/>
        <v>28.46174</v>
      </c>
      <c r="Q218" s="37">
        <f t="shared" si="27"/>
        <v>28.46174</v>
      </c>
      <c r="R218" s="37">
        <f t="shared" si="28"/>
        <v>28.46174</v>
      </c>
      <c r="S218" s="37">
        <f t="shared" si="29"/>
        <v>28.46174</v>
      </c>
      <c r="T218" s="37">
        <f t="shared" si="30"/>
        <v>284.6174</v>
      </c>
      <c r="U218" s="45">
        <f t="shared" si="31"/>
        <v>8.80259999999998</v>
      </c>
      <c r="V218" s="46">
        <v>0.03</v>
      </c>
      <c r="W218" s="37">
        <f t="shared" si="32"/>
        <v>8.8026</v>
      </c>
    </row>
    <row r="219" s="1" customFormat="1" spans="1:23">
      <c r="A219" s="13" t="s">
        <v>480</v>
      </c>
      <c r="B219" s="27" t="s">
        <v>481</v>
      </c>
      <c r="C219" s="28"/>
      <c r="D219" s="28"/>
      <c r="E219" s="29" t="s">
        <v>2</v>
      </c>
      <c r="F219" s="16" t="s">
        <v>13</v>
      </c>
      <c r="G219" s="17">
        <v>87.78</v>
      </c>
      <c r="H219" s="18"/>
      <c r="I219" s="28"/>
      <c r="J219" s="28"/>
      <c r="K219" s="16" t="s">
        <v>883</v>
      </c>
      <c r="L219" s="16" t="s">
        <v>954</v>
      </c>
      <c r="M219" s="35" t="s">
        <v>91</v>
      </c>
      <c r="N219" s="36">
        <v>10</v>
      </c>
      <c r="O219" s="37">
        <f t="shared" si="25"/>
        <v>51.08796</v>
      </c>
      <c r="P219" s="37">
        <f t="shared" si="26"/>
        <v>8.51466</v>
      </c>
      <c r="Q219" s="37">
        <f t="shared" si="27"/>
        <v>8.51466</v>
      </c>
      <c r="R219" s="37">
        <f t="shared" si="28"/>
        <v>8.51466</v>
      </c>
      <c r="S219" s="37">
        <f t="shared" si="29"/>
        <v>8.51466</v>
      </c>
      <c r="T219" s="37">
        <f t="shared" si="30"/>
        <v>85.1466</v>
      </c>
      <c r="U219" s="45">
        <f t="shared" si="31"/>
        <v>2.63340000000002</v>
      </c>
      <c r="V219" s="46">
        <v>0.03</v>
      </c>
      <c r="W219" s="37">
        <f t="shared" si="32"/>
        <v>2.6334</v>
      </c>
    </row>
    <row r="220" s="1" customFormat="1" spans="1:23">
      <c r="A220" s="13" t="s">
        <v>482</v>
      </c>
      <c r="B220" s="27" t="s">
        <v>352</v>
      </c>
      <c r="C220" s="28"/>
      <c r="D220" s="28"/>
      <c r="E220" s="29" t="s">
        <v>2</v>
      </c>
      <c r="F220" s="16" t="s">
        <v>13</v>
      </c>
      <c r="G220" s="17">
        <v>3408.88</v>
      </c>
      <c r="H220" s="18"/>
      <c r="I220" s="28"/>
      <c r="J220" s="28"/>
      <c r="K220" s="16" t="s">
        <v>883</v>
      </c>
      <c r="L220" s="16" t="s">
        <v>954</v>
      </c>
      <c r="M220" s="35" t="s">
        <v>91</v>
      </c>
      <c r="N220" s="36">
        <v>10</v>
      </c>
      <c r="O220" s="37">
        <f t="shared" si="25"/>
        <v>1983.96816</v>
      </c>
      <c r="P220" s="37">
        <f t="shared" si="26"/>
        <v>330.66136</v>
      </c>
      <c r="Q220" s="37">
        <f t="shared" si="27"/>
        <v>330.66136</v>
      </c>
      <c r="R220" s="37">
        <f t="shared" si="28"/>
        <v>330.66136</v>
      </c>
      <c r="S220" s="37">
        <f t="shared" si="29"/>
        <v>330.66136</v>
      </c>
      <c r="T220" s="37">
        <f t="shared" si="30"/>
        <v>3306.6136</v>
      </c>
      <c r="U220" s="45">
        <f t="shared" si="31"/>
        <v>102.2664</v>
      </c>
      <c r="V220" s="46">
        <v>0.03</v>
      </c>
      <c r="W220" s="37">
        <f t="shared" si="32"/>
        <v>102.2664</v>
      </c>
    </row>
    <row r="221" s="1" customFormat="1" spans="1:23">
      <c r="A221" s="13" t="s">
        <v>483</v>
      </c>
      <c r="B221" s="27" t="s">
        <v>484</v>
      </c>
      <c r="C221" s="28"/>
      <c r="D221" s="28"/>
      <c r="E221" s="29" t="s">
        <v>2</v>
      </c>
      <c r="F221" s="16" t="s">
        <v>13</v>
      </c>
      <c r="G221" s="17">
        <v>1310.62</v>
      </c>
      <c r="H221" s="18"/>
      <c r="I221" s="28"/>
      <c r="J221" s="28"/>
      <c r="K221" s="16" t="s">
        <v>883</v>
      </c>
      <c r="L221" s="16" t="s">
        <v>954</v>
      </c>
      <c r="M221" s="35" t="s">
        <v>91</v>
      </c>
      <c r="N221" s="36">
        <v>10</v>
      </c>
      <c r="O221" s="37">
        <f t="shared" si="25"/>
        <v>762.78084</v>
      </c>
      <c r="P221" s="37">
        <f t="shared" si="26"/>
        <v>127.13014</v>
      </c>
      <c r="Q221" s="37">
        <f t="shared" si="27"/>
        <v>127.13014</v>
      </c>
      <c r="R221" s="37">
        <f t="shared" si="28"/>
        <v>127.13014</v>
      </c>
      <c r="S221" s="37">
        <f t="shared" si="29"/>
        <v>127.13014</v>
      </c>
      <c r="T221" s="37">
        <f t="shared" si="30"/>
        <v>1271.3014</v>
      </c>
      <c r="U221" s="45">
        <f t="shared" si="31"/>
        <v>39.3186000000001</v>
      </c>
      <c r="V221" s="46">
        <v>0.03</v>
      </c>
      <c r="W221" s="37">
        <f t="shared" si="32"/>
        <v>39.3186</v>
      </c>
    </row>
    <row r="222" s="1" customFormat="1" spans="1:23">
      <c r="A222" s="13" t="s">
        <v>485</v>
      </c>
      <c r="B222" s="27" t="s">
        <v>486</v>
      </c>
      <c r="C222" s="28"/>
      <c r="D222" s="28"/>
      <c r="E222" s="29" t="s">
        <v>2</v>
      </c>
      <c r="F222" s="16" t="s">
        <v>13</v>
      </c>
      <c r="G222" s="17">
        <v>1695.91</v>
      </c>
      <c r="H222" s="18"/>
      <c r="I222" s="28"/>
      <c r="J222" s="28"/>
      <c r="K222" s="16" t="s">
        <v>883</v>
      </c>
      <c r="L222" s="16" t="s">
        <v>954</v>
      </c>
      <c r="M222" s="35" t="s">
        <v>91</v>
      </c>
      <c r="N222" s="36">
        <v>10</v>
      </c>
      <c r="O222" s="37">
        <f t="shared" si="25"/>
        <v>987.01962</v>
      </c>
      <c r="P222" s="37">
        <f t="shared" si="26"/>
        <v>164.50327</v>
      </c>
      <c r="Q222" s="37">
        <f t="shared" si="27"/>
        <v>164.50327</v>
      </c>
      <c r="R222" s="37">
        <f t="shared" si="28"/>
        <v>164.50327</v>
      </c>
      <c r="S222" s="37">
        <f t="shared" si="29"/>
        <v>164.50327</v>
      </c>
      <c r="T222" s="37">
        <f t="shared" si="30"/>
        <v>1645.0327</v>
      </c>
      <c r="U222" s="45">
        <f t="shared" si="31"/>
        <v>50.8773000000003</v>
      </c>
      <c r="V222" s="46">
        <v>0.03</v>
      </c>
      <c r="W222" s="37">
        <f t="shared" si="32"/>
        <v>50.8773</v>
      </c>
    </row>
    <row r="223" s="1" customFormat="1" spans="1:23">
      <c r="A223" s="13" t="s">
        <v>487</v>
      </c>
      <c r="B223" s="27" t="s">
        <v>488</v>
      </c>
      <c r="C223" s="28"/>
      <c r="D223" s="28"/>
      <c r="E223" s="29" t="s">
        <v>2</v>
      </c>
      <c r="F223" s="16" t="s">
        <v>13</v>
      </c>
      <c r="G223" s="17">
        <v>1448.64</v>
      </c>
      <c r="H223" s="18"/>
      <c r="I223" s="28"/>
      <c r="J223" s="28"/>
      <c r="K223" s="16" t="s">
        <v>883</v>
      </c>
      <c r="L223" s="16" t="s">
        <v>954</v>
      </c>
      <c r="M223" s="35" t="s">
        <v>91</v>
      </c>
      <c r="N223" s="36">
        <v>10</v>
      </c>
      <c r="O223" s="37">
        <f t="shared" si="25"/>
        <v>843.10848</v>
      </c>
      <c r="P223" s="37">
        <f t="shared" si="26"/>
        <v>140.51808</v>
      </c>
      <c r="Q223" s="37">
        <f t="shared" si="27"/>
        <v>140.51808</v>
      </c>
      <c r="R223" s="37">
        <f t="shared" si="28"/>
        <v>140.51808</v>
      </c>
      <c r="S223" s="37">
        <f t="shared" si="29"/>
        <v>140.51808</v>
      </c>
      <c r="T223" s="37">
        <f t="shared" si="30"/>
        <v>1405.1808</v>
      </c>
      <c r="U223" s="45">
        <f t="shared" si="31"/>
        <v>43.4592</v>
      </c>
      <c r="V223" s="46">
        <v>0.03</v>
      </c>
      <c r="W223" s="37">
        <f t="shared" si="32"/>
        <v>43.4592</v>
      </c>
    </row>
    <row r="224" s="1" customFormat="1" spans="1:23">
      <c r="A224" s="13" t="s">
        <v>489</v>
      </c>
      <c r="B224" s="27" t="s">
        <v>490</v>
      </c>
      <c r="C224" s="28"/>
      <c r="D224" s="28"/>
      <c r="E224" s="29" t="s">
        <v>2</v>
      </c>
      <c r="F224" s="16" t="s">
        <v>13</v>
      </c>
      <c r="G224" s="17">
        <v>2110.98</v>
      </c>
      <c r="H224" s="18"/>
      <c r="I224" s="28"/>
      <c r="J224" s="28"/>
      <c r="K224" s="16" t="s">
        <v>883</v>
      </c>
      <c r="L224" s="16" t="s">
        <v>954</v>
      </c>
      <c r="M224" s="35" t="s">
        <v>91</v>
      </c>
      <c r="N224" s="36">
        <v>10</v>
      </c>
      <c r="O224" s="37">
        <f t="shared" si="25"/>
        <v>1228.59036</v>
      </c>
      <c r="P224" s="37">
        <f t="shared" si="26"/>
        <v>204.76506</v>
      </c>
      <c r="Q224" s="37">
        <f t="shared" si="27"/>
        <v>204.76506</v>
      </c>
      <c r="R224" s="37">
        <f t="shared" si="28"/>
        <v>204.76506</v>
      </c>
      <c r="S224" s="37">
        <f t="shared" si="29"/>
        <v>204.76506</v>
      </c>
      <c r="T224" s="37">
        <f t="shared" si="30"/>
        <v>2047.6506</v>
      </c>
      <c r="U224" s="45">
        <f t="shared" si="31"/>
        <v>63.3294000000001</v>
      </c>
      <c r="V224" s="46">
        <v>0.03</v>
      </c>
      <c r="W224" s="37">
        <f t="shared" si="32"/>
        <v>63.3294</v>
      </c>
    </row>
    <row r="225" s="1" customFormat="1" spans="1:23">
      <c r="A225" s="13" t="s">
        <v>491</v>
      </c>
      <c r="B225" s="27" t="s">
        <v>492</v>
      </c>
      <c r="C225" s="28"/>
      <c r="D225" s="28"/>
      <c r="E225" s="29" t="s">
        <v>2</v>
      </c>
      <c r="F225" s="16" t="s">
        <v>13</v>
      </c>
      <c r="G225" s="17">
        <v>1298.6</v>
      </c>
      <c r="H225" s="18"/>
      <c r="I225" s="28"/>
      <c r="J225" s="28"/>
      <c r="K225" s="16" t="s">
        <v>883</v>
      </c>
      <c r="L225" s="16" t="s">
        <v>954</v>
      </c>
      <c r="M225" s="35" t="s">
        <v>91</v>
      </c>
      <c r="N225" s="36">
        <v>10</v>
      </c>
      <c r="O225" s="37">
        <f t="shared" si="25"/>
        <v>755.7852</v>
      </c>
      <c r="P225" s="37">
        <f t="shared" si="26"/>
        <v>125.9642</v>
      </c>
      <c r="Q225" s="37">
        <f t="shared" si="27"/>
        <v>125.9642</v>
      </c>
      <c r="R225" s="37">
        <f t="shared" si="28"/>
        <v>125.9642</v>
      </c>
      <c r="S225" s="37">
        <f t="shared" si="29"/>
        <v>125.9642</v>
      </c>
      <c r="T225" s="37">
        <f t="shared" si="30"/>
        <v>1259.642</v>
      </c>
      <c r="U225" s="45">
        <f t="shared" si="31"/>
        <v>38.9580000000003</v>
      </c>
      <c r="V225" s="46">
        <v>0.03</v>
      </c>
      <c r="W225" s="37">
        <f t="shared" si="32"/>
        <v>38.958</v>
      </c>
    </row>
    <row r="226" s="1" customFormat="1" spans="1:23">
      <c r="A226" s="13" t="s">
        <v>493</v>
      </c>
      <c r="B226" s="27" t="s">
        <v>494</v>
      </c>
      <c r="C226" s="28"/>
      <c r="D226" s="28"/>
      <c r="E226" s="29" t="s">
        <v>2</v>
      </c>
      <c r="F226" s="16" t="s">
        <v>13</v>
      </c>
      <c r="G226" s="17">
        <v>1138.92</v>
      </c>
      <c r="H226" s="18"/>
      <c r="I226" s="28"/>
      <c r="J226" s="28"/>
      <c r="K226" s="16" t="s">
        <v>883</v>
      </c>
      <c r="L226" s="16" t="s">
        <v>954</v>
      </c>
      <c r="M226" s="35" t="s">
        <v>91</v>
      </c>
      <c r="N226" s="36">
        <v>10</v>
      </c>
      <c r="O226" s="37">
        <f t="shared" si="25"/>
        <v>662.85144</v>
      </c>
      <c r="P226" s="37">
        <f t="shared" si="26"/>
        <v>110.47524</v>
      </c>
      <c r="Q226" s="37">
        <f t="shared" si="27"/>
        <v>110.47524</v>
      </c>
      <c r="R226" s="37">
        <f t="shared" si="28"/>
        <v>110.47524</v>
      </c>
      <c r="S226" s="37">
        <f t="shared" si="29"/>
        <v>110.47524</v>
      </c>
      <c r="T226" s="37">
        <f t="shared" si="30"/>
        <v>1104.7524</v>
      </c>
      <c r="U226" s="45">
        <f t="shared" si="31"/>
        <v>34.1676</v>
      </c>
      <c r="V226" s="46">
        <v>0.03</v>
      </c>
      <c r="W226" s="37">
        <f t="shared" si="32"/>
        <v>34.1676</v>
      </c>
    </row>
    <row r="227" s="1" customFormat="1" spans="1:23">
      <c r="A227" s="13" t="s">
        <v>495</v>
      </c>
      <c r="B227" s="27" t="s">
        <v>496</v>
      </c>
      <c r="C227" s="28"/>
      <c r="D227" s="28"/>
      <c r="E227" s="29" t="s">
        <v>2</v>
      </c>
      <c r="F227" s="16" t="s">
        <v>13</v>
      </c>
      <c r="G227" s="17">
        <v>1014.54</v>
      </c>
      <c r="H227" s="18"/>
      <c r="I227" s="28"/>
      <c r="J227" s="28"/>
      <c r="K227" s="16" t="s">
        <v>883</v>
      </c>
      <c r="L227" s="16" t="s">
        <v>954</v>
      </c>
      <c r="M227" s="35" t="s">
        <v>91</v>
      </c>
      <c r="N227" s="36">
        <v>10</v>
      </c>
      <c r="O227" s="37">
        <f t="shared" si="25"/>
        <v>590.46228</v>
      </c>
      <c r="P227" s="37">
        <f t="shared" si="26"/>
        <v>98.41038</v>
      </c>
      <c r="Q227" s="37">
        <f t="shared" si="27"/>
        <v>98.41038</v>
      </c>
      <c r="R227" s="37">
        <f t="shared" si="28"/>
        <v>98.41038</v>
      </c>
      <c r="S227" s="37">
        <f t="shared" si="29"/>
        <v>98.41038</v>
      </c>
      <c r="T227" s="37">
        <f t="shared" si="30"/>
        <v>984.1038</v>
      </c>
      <c r="U227" s="45">
        <f t="shared" si="31"/>
        <v>30.4361999999999</v>
      </c>
      <c r="V227" s="46">
        <v>0.03</v>
      </c>
      <c r="W227" s="37">
        <f t="shared" si="32"/>
        <v>30.4362</v>
      </c>
    </row>
    <row r="228" s="1" customFormat="1" spans="1:23">
      <c r="A228" s="13" t="s">
        <v>497</v>
      </c>
      <c r="B228" s="27" t="s">
        <v>498</v>
      </c>
      <c r="C228" s="28"/>
      <c r="D228" s="28"/>
      <c r="E228" s="29" t="s">
        <v>2</v>
      </c>
      <c r="F228" s="16" t="s">
        <v>13</v>
      </c>
      <c r="G228" s="17">
        <v>338.18</v>
      </c>
      <c r="H228" s="18"/>
      <c r="I228" s="28"/>
      <c r="J228" s="28"/>
      <c r="K228" s="16" t="s">
        <v>883</v>
      </c>
      <c r="L228" s="16" t="s">
        <v>954</v>
      </c>
      <c r="M228" s="35" t="s">
        <v>91</v>
      </c>
      <c r="N228" s="36">
        <v>10</v>
      </c>
      <c r="O228" s="37">
        <f t="shared" si="25"/>
        <v>196.82076</v>
      </c>
      <c r="P228" s="37">
        <f t="shared" si="26"/>
        <v>32.80346</v>
      </c>
      <c r="Q228" s="37">
        <f t="shared" si="27"/>
        <v>32.80346</v>
      </c>
      <c r="R228" s="37">
        <f t="shared" si="28"/>
        <v>32.80346</v>
      </c>
      <c r="S228" s="37">
        <f t="shared" si="29"/>
        <v>32.80346</v>
      </c>
      <c r="T228" s="37">
        <f t="shared" si="30"/>
        <v>328.0346</v>
      </c>
      <c r="U228" s="45">
        <f t="shared" si="31"/>
        <v>10.1454000000001</v>
      </c>
      <c r="V228" s="46">
        <v>0.03</v>
      </c>
      <c r="W228" s="37">
        <f t="shared" si="32"/>
        <v>10.1454</v>
      </c>
    </row>
    <row r="229" s="1" customFormat="1" spans="1:23">
      <c r="A229" s="13" t="s">
        <v>499</v>
      </c>
      <c r="B229" s="27" t="s">
        <v>500</v>
      </c>
      <c r="C229" s="28"/>
      <c r="D229" s="28"/>
      <c r="E229" s="29" t="s">
        <v>2</v>
      </c>
      <c r="F229" s="16" t="s">
        <v>13</v>
      </c>
      <c r="G229" s="17">
        <v>244.89</v>
      </c>
      <c r="H229" s="18"/>
      <c r="I229" s="28"/>
      <c r="J229" s="28"/>
      <c r="K229" s="16" t="s">
        <v>883</v>
      </c>
      <c r="L229" s="16" t="s">
        <v>954</v>
      </c>
      <c r="M229" s="35" t="s">
        <v>91</v>
      </c>
      <c r="N229" s="36">
        <v>10</v>
      </c>
      <c r="O229" s="37">
        <f t="shared" si="25"/>
        <v>142.52598</v>
      </c>
      <c r="P229" s="37">
        <f t="shared" si="26"/>
        <v>23.75433</v>
      </c>
      <c r="Q229" s="37">
        <f t="shared" si="27"/>
        <v>23.75433</v>
      </c>
      <c r="R229" s="37">
        <f t="shared" si="28"/>
        <v>23.75433</v>
      </c>
      <c r="S229" s="37">
        <f t="shared" si="29"/>
        <v>23.75433</v>
      </c>
      <c r="T229" s="37">
        <f t="shared" si="30"/>
        <v>237.5433</v>
      </c>
      <c r="U229" s="45">
        <f t="shared" si="31"/>
        <v>7.34669999999994</v>
      </c>
      <c r="V229" s="46">
        <v>0.03</v>
      </c>
      <c r="W229" s="37">
        <f t="shared" si="32"/>
        <v>7.3467</v>
      </c>
    </row>
    <row r="230" s="1" customFormat="1" spans="1:23">
      <c r="A230" s="13" t="s">
        <v>501</v>
      </c>
      <c r="B230" s="27" t="s">
        <v>502</v>
      </c>
      <c r="C230" s="28"/>
      <c r="D230" s="28"/>
      <c r="E230" s="29" t="s">
        <v>2</v>
      </c>
      <c r="F230" s="16" t="s">
        <v>13</v>
      </c>
      <c r="G230" s="17">
        <v>1074.8</v>
      </c>
      <c r="H230" s="18"/>
      <c r="I230" s="28"/>
      <c r="J230" s="28"/>
      <c r="K230" s="16" t="s">
        <v>883</v>
      </c>
      <c r="L230" s="16" t="s">
        <v>954</v>
      </c>
      <c r="M230" s="35" t="s">
        <v>91</v>
      </c>
      <c r="N230" s="36">
        <v>10</v>
      </c>
      <c r="O230" s="37">
        <f t="shared" si="25"/>
        <v>625.5336</v>
      </c>
      <c r="P230" s="37">
        <f t="shared" si="26"/>
        <v>104.2556</v>
      </c>
      <c r="Q230" s="37">
        <f t="shared" si="27"/>
        <v>104.2556</v>
      </c>
      <c r="R230" s="37">
        <f t="shared" si="28"/>
        <v>104.2556</v>
      </c>
      <c r="S230" s="37">
        <f t="shared" si="29"/>
        <v>104.2556</v>
      </c>
      <c r="T230" s="37">
        <f t="shared" si="30"/>
        <v>1042.556</v>
      </c>
      <c r="U230" s="45">
        <f t="shared" si="31"/>
        <v>32.2440000000001</v>
      </c>
      <c r="V230" s="46">
        <v>0.03</v>
      </c>
      <c r="W230" s="37">
        <f t="shared" si="32"/>
        <v>32.244</v>
      </c>
    </row>
    <row r="231" s="1" customFormat="1" spans="1:23">
      <c r="A231" s="13" t="s">
        <v>503</v>
      </c>
      <c r="B231" s="27" t="s">
        <v>504</v>
      </c>
      <c r="C231" s="28"/>
      <c r="D231" s="28"/>
      <c r="E231" s="29" t="s">
        <v>2</v>
      </c>
      <c r="F231" s="16" t="s">
        <v>13</v>
      </c>
      <c r="G231" s="17">
        <v>268.7</v>
      </c>
      <c r="H231" s="18"/>
      <c r="I231" s="28"/>
      <c r="J231" s="28"/>
      <c r="K231" s="16" t="s">
        <v>883</v>
      </c>
      <c r="L231" s="16" t="s">
        <v>954</v>
      </c>
      <c r="M231" s="35" t="s">
        <v>91</v>
      </c>
      <c r="N231" s="36">
        <v>10</v>
      </c>
      <c r="O231" s="37">
        <f t="shared" si="25"/>
        <v>156.3834</v>
      </c>
      <c r="P231" s="37">
        <f t="shared" si="26"/>
        <v>26.0639</v>
      </c>
      <c r="Q231" s="37">
        <f t="shared" si="27"/>
        <v>26.0639</v>
      </c>
      <c r="R231" s="37">
        <f t="shared" si="28"/>
        <v>26.0639</v>
      </c>
      <c r="S231" s="37">
        <f t="shared" si="29"/>
        <v>26.0639</v>
      </c>
      <c r="T231" s="37">
        <f t="shared" si="30"/>
        <v>260.639</v>
      </c>
      <c r="U231" s="45">
        <f t="shared" si="31"/>
        <v>8.06100000000004</v>
      </c>
      <c r="V231" s="46">
        <v>0.03</v>
      </c>
      <c r="W231" s="37">
        <f t="shared" si="32"/>
        <v>8.061</v>
      </c>
    </row>
    <row r="232" s="1" customFormat="1" spans="1:23">
      <c r="A232" s="13" t="s">
        <v>505</v>
      </c>
      <c r="B232" s="27" t="s">
        <v>355</v>
      </c>
      <c r="C232" s="28"/>
      <c r="D232" s="28"/>
      <c r="E232" s="29" t="s">
        <v>2</v>
      </c>
      <c r="F232" s="16" t="s">
        <v>13</v>
      </c>
      <c r="G232" s="17">
        <v>381.03</v>
      </c>
      <c r="H232" s="18"/>
      <c r="I232" s="28"/>
      <c r="J232" s="28"/>
      <c r="K232" s="16" t="s">
        <v>883</v>
      </c>
      <c r="L232" s="16" t="s">
        <v>954</v>
      </c>
      <c r="M232" s="35" t="s">
        <v>91</v>
      </c>
      <c r="N232" s="36">
        <v>10</v>
      </c>
      <c r="O232" s="37">
        <f t="shared" si="25"/>
        <v>221.75946</v>
      </c>
      <c r="P232" s="37">
        <f t="shared" si="26"/>
        <v>36.95991</v>
      </c>
      <c r="Q232" s="37">
        <f t="shared" si="27"/>
        <v>36.95991</v>
      </c>
      <c r="R232" s="37">
        <f t="shared" si="28"/>
        <v>36.95991</v>
      </c>
      <c r="S232" s="37">
        <f t="shared" si="29"/>
        <v>36.95991</v>
      </c>
      <c r="T232" s="37">
        <f t="shared" si="30"/>
        <v>369.5991</v>
      </c>
      <c r="U232" s="45">
        <f t="shared" si="31"/>
        <v>11.4309000000001</v>
      </c>
      <c r="V232" s="46">
        <v>0.03</v>
      </c>
      <c r="W232" s="37">
        <f t="shared" si="32"/>
        <v>11.4309</v>
      </c>
    </row>
    <row r="233" s="1" customFormat="1" spans="1:23">
      <c r="A233" s="13" t="s">
        <v>506</v>
      </c>
      <c r="B233" s="27" t="s">
        <v>507</v>
      </c>
      <c r="C233" s="28"/>
      <c r="D233" s="28"/>
      <c r="E233" s="29" t="s">
        <v>2</v>
      </c>
      <c r="F233" s="16" t="s">
        <v>13</v>
      </c>
      <c r="G233" s="17">
        <v>220.3</v>
      </c>
      <c r="H233" s="18"/>
      <c r="I233" s="28"/>
      <c r="J233" s="28"/>
      <c r="K233" s="16" t="s">
        <v>883</v>
      </c>
      <c r="L233" s="16" t="s">
        <v>954</v>
      </c>
      <c r="M233" s="35" t="s">
        <v>91</v>
      </c>
      <c r="N233" s="36">
        <v>10</v>
      </c>
      <c r="O233" s="37">
        <f t="shared" si="25"/>
        <v>128.2146</v>
      </c>
      <c r="P233" s="37">
        <f t="shared" si="26"/>
        <v>21.3691</v>
      </c>
      <c r="Q233" s="37">
        <f t="shared" si="27"/>
        <v>21.3691</v>
      </c>
      <c r="R233" s="37">
        <f t="shared" si="28"/>
        <v>21.3691</v>
      </c>
      <c r="S233" s="37">
        <f t="shared" si="29"/>
        <v>21.3691</v>
      </c>
      <c r="T233" s="37">
        <f t="shared" si="30"/>
        <v>213.691</v>
      </c>
      <c r="U233" s="45">
        <f t="shared" si="31"/>
        <v>6.60900000000001</v>
      </c>
      <c r="V233" s="46">
        <v>0.03</v>
      </c>
      <c r="W233" s="37">
        <f t="shared" si="32"/>
        <v>6.609</v>
      </c>
    </row>
    <row r="234" s="1" customFormat="1" spans="1:23">
      <c r="A234" s="13" t="s">
        <v>508</v>
      </c>
      <c r="B234" s="27" t="s">
        <v>509</v>
      </c>
      <c r="C234" s="28"/>
      <c r="D234" s="28"/>
      <c r="E234" s="29" t="s">
        <v>2</v>
      </c>
      <c r="F234" s="16" t="s">
        <v>13</v>
      </c>
      <c r="G234" s="17">
        <v>378.42</v>
      </c>
      <c r="H234" s="18"/>
      <c r="I234" s="28"/>
      <c r="J234" s="28"/>
      <c r="K234" s="16" t="s">
        <v>883</v>
      </c>
      <c r="L234" s="16" t="s">
        <v>954</v>
      </c>
      <c r="M234" s="35" t="s">
        <v>91</v>
      </c>
      <c r="N234" s="36">
        <v>10</v>
      </c>
      <c r="O234" s="37">
        <f t="shared" si="25"/>
        <v>220.24044</v>
      </c>
      <c r="P234" s="37">
        <f t="shared" si="26"/>
        <v>36.70674</v>
      </c>
      <c r="Q234" s="37">
        <f t="shared" si="27"/>
        <v>36.70674</v>
      </c>
      <c r="R234" s="37">
        <f t="shared" si="28"/>
        <v>36.70674</v>
      </c>
      <c r="S234" s="37">
        <f t="shared" si="29"/>
        <v>36.70674</v>
      </c>
      <c r="T234" s="37">
        <f t="shared" si="30"/>
        <v>367.0674</v>
      </c>
      <c r="U234" s="45">
        <f t="shared" si="31"/>
        <v>11.3525999999999</v>
      </c>
      <c r="V234" s="46">
        <v>0.03</v>
      </c>
      <c r="W234" s="37">
        <f t="shared" si="32"/>
        <v>11.3526</v>
      </c>
    </row>
    <row r="235" s="1" customFormat="1" spans="1:23">
      <c r="A235" s="13" t="s">
        <v>510</v>
      </c>
      <c r="B235" s="27" t="s">
        <v>260</v>
      </c>
      <c r="C235" s="28"/>
      <c r="D235" s="28"/>
      <c r="E235" s="29" t="s">
        <v>2</v>
      </c>
      <c r="F235" s="16" t="s">
        <v>13</v>
      </c>
      <c r="G235" s="17">
        <v>3075.03</v>
      </c>
      <c r="H235" s="18"/>
      <c r="I235" s="28"/>
      <c r="J235" s="28"/>
      <c r="K235" s="16" t="s">
        <v>883</v>
      </c>
      <c r="L235" s="16" t="s">
        <v>954</v>
      </c>
      <c r="M235" s="35" t="s">
        <v>91</v>
      </c>
      <c r="N235" s="36">
        <v>10</v>
      </c>
      <c r="O235" s="37">
        <f t="shared" si="25"/>
        <v>1789.66746</v>
      </c>
      <c r="P235" s="37">
        <f t="shared" si="26"/>
        <v>298.27791</v>
      </c>
      <c r="Q235" s="37">
        <f t="shared" si="27"/>
        <v>298.27791</v>
      </c>
      <c r="R235" s="37">
        <f t="shared" si="28"/>
        <v>298.27791</v>
      </c>
      <c r="S235" s="37">
        <f t="shared" si="29"/>
        <v>298.27791</v>
      </c>
      <c r="T235" s="37">
        <f t="shared" si="30"/>
        <v>2982.7791</v>
      </c>
      <c r="U235" s="45">
        <f t="shared" si="31"/>
        <v>92.2509000000005</v>
      </c>
      <c r="V235" s="46">
        <v>0.03</v>
      </c>
      <c r="W235" s="37">
        <f t="shared" si="32"/>
        <v>92.2509</v>
      </c>
    </row>
    <row r="236" s="1" customFormat="1" spans="1:23">
      <c r="A236" s="13" t="s">
        <v>511</v>
      </c>
      <c r="B236" s="27" t="s">
        <v>512</v>
      </c>
      <c r="C236" s="28"/>
      <c r="D236" s="28"/>
      <c r="E236" s="29" t="s">
        <v>2</v>
      </c>
      <c r="F236" s="16" t="s">
        <v>13</v>
      </c>
      <c r="G236" s="17">
        <v>116.65</v>
      </c>
      <c r="H236" s="18"/>
      <c r="I236" s="28"/>
      <c r="J236" s="28"/>
      <c r="K236" s="16" t="s">
        <v>883</v>
      </c>
      <c r="L236" s="16" t="s">
        <v>954</v>
      </c>
      <c r="M236" s="35" t="s">
        <v>91</v>
      </c>
      <c r="N236" s="36">
        <v>10</v>
      </c>
      <c r="O236" s="37">
        <f t="shared" si="25"/>
        <v>67.8903</v>
      </c>
      <c r="P236" s="37">
        <f t="shared" si="26"/>
        <v>11.31505</v>
      </c>
      <c r="Q236" s="37">
        <f t="shared" si="27"/>
        <v>11.31505</v>
      </c>
      <c r="R236" s="37">
        <f t="shared" si="28"/>
        <v>11.31505</v>
      </c>
      <c r="S236" s="37">
        <f t="shared" si="29"/>
        <v>11.31505</v>
      </c>
      <c r="T236" s="37">
        <f t="shared" si="30"/>
        <v>113.1505</v>
      </c>
      <c r="U236" s="45">
        <f t="shared" si="31"/>
        <v>3.4995</v>
      </c>
      <c r="V236" s="46">
        <v>0.03</v>
      </c>
      <c r="W236" s="37">
        <f t="shared" si="32"/>
        <v>3.4995</v>
      </c>
    </row>
    <row r="237" s="1" customFormat="1" spans="1:23">
      <c r="A237" s="13" t="s">
        <v>513</v>
      </c>
      <c r="B237" s="27" t="s">
        <v>56</v>
      </c>
      <c r="C237" s="28"/>
      <c r="D237" s="28"/>
      <c r="E237" s="29" t="s">
        <v>2</v>
      </c>
      <c r="F237" s="16" t="s">
        <v>56</v>
      </c>
      <c r="G237" s="17">
        <v>464426.82</v>
      </c>
      <c r="H237" s="18"/>
      <c r="I237" s="28"/>
      <c r="J237" s="28"/>
      <c r="K237" s="16" t="s">
        <v>883</v>
      </c>
      <c r="L237" s="16" t="s">
        <v>954</v>
      </c>
      <c r="M237" s="35" t="s">
        <v>91</v>
      </c>
      <c r="N237" s="36">
        <v>10</v>
      </c>
      <c r="O237" s="37">
        <f t="shared" si="25"/>
        <v>270296.40924</v>
      </c>
      <c r="P237" s="37">
        <f t="shared" si="26"/>
        <v>45049.40154</v>
      </c>
      <c r="Q237" s="37">
        <f t="shared" si="27"/>
        <v>45049.40154</v>
      </c>
      <c r="R237" s="37">
        <f t="shared" si="28"/>
        <v>45049.40154</v>
      </c>
      <c r="S237" s="37">
        <f t="shared" si="29"/>
        <v>45049.40154</v>
      </c>
      <c r="T237" s="37">
        <f t="shared" si="30"/>
        <v>450494.0154</v>
      </c>
      <c r="U237" s="45">
        <f t="shared" si="31"/>
        <v>13932.8046</v>
      </c>
      <c r="V237" s="46">
        <v>0.03</v>
      </c>
      <c r="W237" s="37">
        <f t="shared" si="32"/>
        <v>13932.8046</v>
      </c>
    </row>
    <row r="238" s="1" customFormat="1" spans="1:23">
      <c r="A238" s="13" t="s">
        <v>514</v>
      </c>
      <c r="B238" s="27" t="s">
        <v>515</v>
      </c>
      <c r="C238" s="28"/>
      <c r="D238" s="28"/>
      <c r="E238" s="29" t="s">
        <v>2</v>
      </c>
      <c r="F238" s="16" t="s">
        <v>56</v>
      </c>
      <c r="G238" s="17">
        <v>142940.11</v>
      </c>
      <c r="H238" s="18"/>
      <c r="I238" s="28"/>
      <c r="J238" s="28"/>
      <c r="K238" s="16" t="s">
        <v>883</v>
      </c>
      <c r="L238" s="16" t="s">
        <v>954</v>
      </c>
      <c r="M238" s="35" t="s">
        <v>91</v>
      </c>
      <c r="N238" s="36">
        <v>10</v>
      </c>
      <c r="O238" s="37">
        <f t="shared" si="25"/>
        <v>83191.14402</v>
      </c>
      <c r="P238" s="37">
        <f t="shared" si="26"/>
        <v>13865.19067</v>
      </c>
      <c r="Q238" s="37">
        <f t="shared" si="27"/>
        <v>13865.19067</v>
      </c>
      <c r="R238" s="37">
        <f t="shared" si="28"/>
        <v>13865.19067</v>
      </c>
      <c r="S238" s="37">
        <f t="shared" si="29"/>
        <v>13865.19067</v>
      </c>
      <c r="T238" s="37">
        <f t="shared" si="30"/>
        <v>138651.9067</v>
      </c>
      <c r="U238" s="45">
        <f t="shared" si="31"/>
        <v>4288.20329999999</v>
      </c>
      <c r="V238" s="46">
        <v>0.03</v>
      </c>
      <c r="W238" s="37">
        <f t="shared" si="32"/>
        <v>4288.2033</v>
      </c>
    </row>
    <row r="239" s="1" customFormat="1" spans="1:23">
      <c r="A239" s="13" t="s">
        <v>516</v>
      </c>
      <c r="B239" s="27" t="s">
        <v>517</v>
      </c>
      <c r="C239" s="28"/>
      <c r="D239" s="28"/>
      <c r="E239" s="29" t="s">
        <v>2</v>
      </c>
      <c r="F239" s="16" t="s">
        <v>56</v>
      </c>
      <c r="G239" s="17">
        <v>142940.11</v>
      </c>
      <c r="H239" s="18"/>
      <c r="I239" s="28"/>
      <c r="J239" s="28"/>
      <c r="K239" s="16" t="s">
        <v>883</v>
      </c>
      <c r="L239" s="16" t="s">
        <v>954</v>
      </c>
      <c r="M239" s="35" t="s">
        <v>91</v>
      </c>
      <c r="N239" s="36">
        <v>10</v>
      </c>
      <c r="O239" s="37">
        <f t="shared" si="25"/>
        <v>83191.14402</v>
      </c>
      <c r="P239" s="37">
        <f t="shared" si="26"/>
        <v>13865.19067</v>
      </c>
      <c r="Q239" s="37">
        <f t="shared" si="27"/>
        <v>13865.19067</v>
      </c>
      <c r="R239" s="37">
        <f t="shared" si="28"/>
        <v>13865.19067</v>
      </c>
      <c r="S239" s="37">
        <f t="shared" si="29"/>
        <v>13865.19067</v>
      </c>
      <c r="T239" s="37">
        <f t="shared" si="30"/>
        <v>138651.9067</v>
      </c>
      <c r="U239" s="45">
        <f t="shared" si="31"/>
        <v>4288.20329999999</v>
      </c>
      <c r="V239" s="46">
        <v>0.03</v>
      </c>
      <c r="W239" s="37">
        <f t="shared" si="32"/>
        <v>4288.2033</v>
      </c>
    </row>
    <row r="240" s="1" customFormat="1" spans="1:23">
      <c r="A240" s="13" t="s">
        <v>518</v>
      </c>
      <c r="B240" s="27" t="s">
        <v>519</v>
      </c>
      <c r="C240" s="28"/>
      <c r="D240" s="28"/>
      <c r="E240" s="29" t="s">
        <v>2</v>
      </c>
      <c r="F240" s="16" t="s">
        <v>56</v>
      </c>
      <c r="G240" s="17">
        <v>16530.62</v>
      </c>
      <c r="H240" s="18"/>
      <c r="I240" s="28"/>
      <c r="J240" s="28"/>
      <c r="K240" s="16" t="s">
        <v>883</v>
      </c>
      <c r="L240" s="16" t="s">
        <v>954</v>
      </c>
      <c r="M240" s="35" t="s">
        <v>91</v>
      </c>
      <c r="N240" s="36">
        <v>10</v>
      </c>
      <c r="O240" s="37">
        <f t="shared" si="25"/>
        <v>9620.82084</v>
      </c>
      <c r="P240" s="37">
        <f t="shared" si="26"/>
        <v>1603.47014</v>
      </c>
      <c r="Q240" s="37">
        <f t="shared" si="27"/>
        <v>1603.47014</v>
      </c>
      <c r="R240" s="37">
        <f t="shared" si="28"/>
        <v>1603.47014</v>
      </c>
      <c r="S240" s="37">
        <f t="shared" si="29"/>
        <v>1603.47014</v>
      </c>
      <c r="T240" s="37">
        <f t="shared" si="30"/>
        <v>16034.7014</v>
      </c>
      <c r="U240" s="45">
        <f t="shared" si="31"/>
        <v>495.918600000001</v>
      </c>
      <c r="V240" s="46">
        <v>0.03</v>
      </c>
      <c r="W240" s="37">
        <f t="shared" si="32"/>
        <v>495.9186</v>
      </c>
    </row>
    <row r="241" s="1" customFormat="1" spans="1:23">
      <c r="A241" s="13" t="s">
        <v>520</v>
      </c>
      <c r="B241" s="27" t="s">
        <v>521</v>
      </c>
      <c r="C241" s="28"/>
      <c r="D241" s="28"/>
      <c r="E241" s="29" t="s">
        <v>2</v>
      </c>
      <c r="F241" s="16" t="s">
        <v>56</v>
      </c>
      <c r="G241" s="17">
        <v>76078.76</v>
      </c>
      <c r="H241" s="18"/>
      <c r="I241" s="28"/>
      <c r="J241" s="28"/>
      <c r="K241" s="16" t="s">
        <v>883</v>
      </c>
      <c r="L241" s="16" t="s">
        <v>954</v>
      </c>
      <c r="M241" s="35" t="s">
        <v>91</v>
      </c>
      <c r="N241" s="36">
        <v>10</v>
      </c>
      <c r="O241" s="37">
        <f t="shared" si="25"/>
        <v>44277.83832</v>
      </c>
      <c r="P241" s="37">
        <f t="shared" si="26"/>
        <v>7379.63972</v>
      </c>
      <c r="Q241" s="37">
        <f t="shared" si="27"/>
        <v>7379.63972</v>
      </c>
      <c r="R241" s="37">
        <f t="shared" si="28"/>
        <v>7379.63972</v>
      </c>
      <c r="S241" s="37">
        <f t="shared" si="29"/>
        <v>7379.63972</v>
      </c>
      <c r="T241" s="37">
        <f t="shared" si="30"/>
        <v>73796.3972</v>
      </c>
      <c r="U241" s="45">
        <f t="shared" si="31"/>
        <v>2282.36279999999</v>
      </c>
      <c r="V241" s="46">
        <v>0.03</v>
      </c>
      <c r="W241" s="37">
        <f t="shared" si="32"/>
        <v>2282.3628</v>
      </c>
    </row>
    <row r="242" s="1" customFormat="1" spans="1:23">
      <c r="A242" s="13" t="s">
        <v>522</v>
      </c>
      <c r="B242" s="27" t="s">
        <v>523</v>
      </c>
      <c r="C242" s="28"/>
      <c r="D242" s="28"/>
      <c r="E242" s="29" t="s">
        <v>2</v>
      </c>
      <c r="F242" s="16" t="s">
        <v>56</v>
      </c>
      <c r="G242" s="17">
        <v>123602.82</v>
      </c>
      <c r="H242" s="18"/>
      <c r="I242" s="28"/>
      <c r="J242" s="28"/>
      <c r="K242" s="16" t="s">
        <v>883</v>
      </c>
      <c r="L242" s="16" t="s">
        <v>954</v>
      </c>
      <c r="M242" s="35" t="s">
        <v>91</v>
      </c>
      <c r="N242" s="36">
        <v>10</v>
      </c>
      <c r="O242" s="37">
        <f t="shared" si="25"/>
        <v>71936.84124</v>
      </c>
      <c r="P242" s="37">
        <f t="shared" si="26"/>
        <v>11989.47354</v>
      </c>
      <c r="Q242" s="37">
        <f t="shared" si="27"/>
        <v>11989.47354</v>
      </c>
      <c r="R242" s="37">
        <f t="shared" si="28"/>
        <v>11989.47354</v>
      </c>
      <c r="S242" s="37">
        <f t="shared" si="29"/>
        <v>11989.47354</v>
      </c>
      <c r="T242" s="37">
        <f t="shared" si="30"/>
        <v>119894.7354</v>
      </c>
      <c r="U242" s="45">
        <f t="shared" si="31"/>
        <v>3708.08459999997</v>
      </c>
      <c r="V242" s="46">
        <v>0.03</v>
      </c>
      <c r="W242" s="37">
        <f t="shared" si="32"/>
        <v>3708.0846</v>
      </c>
    </row>
    <row r="243" s="1" customFormat="1" spans="1:23">
      <c r="A243" s="13" t="s">
        <v>524</v>
      </c>
      <c r="B243" s="27" t="s">
        <v>525</v>
      </c>
      <c r="C243" s="28"/>
      <c r="D243" s="28"/>
      <c r="E243" s="29" t="s">
        <v>2</v>
      </c>
      <c r="F243" s="16" t="s">
        <v>56</v>
      </c>
      <c r="G243" s="17">
        <v>80007.7</v>
      </c>
      <c r="H243" s="18"/>
      <c r="I243" s="28"/>
      <c r="J243" s="28"/>
      <c r="K243" s="16" t="s">
        <v>883</v>
      </c>
      <c r="L243" s="16" t="s">
        <v>954</v>
      </c>
      <c r="M243" s="35" t="s">
        <v>91</v>
      </c>
      <c r="N243" s="36">
        <v>10</v>
      </c>
      <c r="O243" s="37">
        <f t="shared" si="25"/>
        <v>46564.4814</v>
      </c>
      <c r="P243" s="37">
        <f t="shared" si="26"/>
        <v>7760.7469</v>
      </c>
      <c r="Q243" s="37">
        <f t="shared" si="27"/>
        <v>7760.7469</v>
      </c>
      <c r="R243" s="37">
        <f t="shared" si="28"/>
        <v>7760.7469</v>
      </c>
      <c r="S243" s="37">
        <f t="shared" si="29"/>
        <v>7760.7469</v>
      </c>
      <c r="T243" s="37">
        <f t="shared" si="30"/>
        <v>77607.469</v>
      </c>
      <c r="U243" s="45">
        <f t="shared" si="31"/>
        <v>2400.231</v>
      </c>
      <c r="V243" s="46">
        <v>0.03</v>
      </c>
      <c r="W243" s="37">
        <f t="shared" si="32"/>
        <v>2400.231</v>
      </c>
    </row>
    <row r="244" s="1" customFormat="1" spans="1:23">
      <c r="A244" s="13" t="s">
        <v>526</v>
      </c>
      <c r="B244" s="27" t="s">
        <v>527</v>
      </c>
      <c r="C244" s="28"/>
      <c r="D244" s="28"/>
      <c r="E244" s="29" t="s">
        <v>2</v>
      </c>
      <c r="F244" s="16" t="s">
        <v>56</v>
      </c>
      <c r="G244" s="17">
        <v>8876.63</v>
      </c>
      <c r="H244" s="18"/>
      <c r="I244" s="28"/>
      <c r="J244" s="28"/>
      <c r="K244" s="16" t="s">
        <v>883</v>
      </c>
      <c r="L244" s="16" t="s">
        <v>954</v>
      </c>
      <c r="M244" s="35" t="s">
        <v>91</v>
      </c>
      <c r="N244" s="36">
        <v>10</v>
      </c>
      <c r="O244" s="37">
        <f t="shared" si="25"/>
        <v>5166.19866</v>
      </c>
      <c r="P244" s="37">
        <f t="shared" si="26"/>
        <v>861.03311</v>
      </c>
      <c r="Q244" s="37">
        <f t="shared" si="27"/>
        <v>861.03311</v>
      </c>
      <c r="R244" s="37">
        <f t="shared" si="28"/>
        <v>861.03311</v>
      </c>
      <c r="S244" s="37">
        <f t="shared" si="29"/>
        <v>861.03311</v>
      </c>
      <c r="T244" s="37">
        <f t="shared" si="30"/>
        <v>8610.3311</v>
      </c>
      <c r="U244" s="45">
        <f t="shared" si="31"/>
        <v>266.298899999998</v>
      </c>
      <c r="V244" s="46">
        <v>0.03</v>
      </c>
      <c r="W244" s="37">
        <f t="shared" si="32"/>
        <v>266.2989</v>
      </c>
    </row>
    <row r="245" s="1" customFormat="1" spans="1:23">
      <c r="A245" s="13" t="s">
        <v>528</v>
      </c>
      <c r="B245" s="27" t="s">
        <v>200</v>
      </c>
      <c r="C245" s="28"/>
      <c r="D245" s="28"/>
      <c r="E245" s="29" t="s">
        <v>2</v>
      </c>
      <c r="F245" s="16" t="s">
        <v>56</v>
      </c>
      <c r="G245" s="17">
        <v>14378.7</v>
      </c>
      <c r="H245" s="18"/>
      <c r="I245" s="28"/>
      <c r="J245" s="28"/>
      <c r="K245" s="16" t="s">
        <v>883</v>
      </c>
      <c r="L245" s="16" t="s">
        <v>954</v>
      </c>
      <c r="M245" s="35" t="s">
        <v>91</v>
      </c>
      <c r="N245" s="36">
        <v>10</v>
      </c>
      <c r="O245" s="37">
        <f t="shared" si="25"/>
        <v>8368.4034</v>
      </c>
      <c r="P245" s="37">
        <f t="shared" si="26"/>
        <v>1394.7339</v>
      </c>
      <c r="Q245" s="37">
        <f t="shared" si="27"/>
        <v>1394.7339</v>
      </c>
      <c r="R245" s="37">
        <f t="shared" si="28"/>
        <v>1394.7339</v>
      </c>
      <c r="S245" s="37">
        <f t="shared" si="29"/>
        <v>1394.7339</v>
      </c>
      <c r="T245" s="37">
        <f t="shared" si="30"/>
        <v>13947.339</v>
      </c>
      <c r="U245" s="45">
        <f t="shared" si="31"/>
        <v>431.361000000004</v>
      </c>
      <c r="V245" s="46">
        <v>0.03</v>
      </c>
      <c r="W245" s="37">
        <f t="shared" si="32"/>
        <v>431.361</v>
      </c>
    </row>
    <row r="246" s="1" customFormat="1" spans="1:23">
      <c r="A246" s="13" t="s">
        <v>529</v>
      </c>
      <c r="B246" s="27" t="s">
        <v>240</v>
      </c>
      <c r="C246" s="28"/>
      <c r="D246" s="28"/>
      <c r="E246" s="29" t="s">
        <v>2</v>
      </c>
      <c r="F246" s="16" t="s">
        <v>56</v>
      </c>
      <c r="G246" s="17">
        <v>2097.16</v>
      </c>
      <c r="H246" s="18"/>
      <c r="I246" s="28"/>
      <c r="J246" s="28"/>
      <c r="K246" s="16" t="s">
        <v>883</v>
      </c>
      <c r="L246" s="16" t="s">
        <v>954</v>
      </c>
      <c r="M246" s="35" t="s">
        <v>91</v>
      </c>
      <c r="N246" s="36">
        <v>10</v>
      </c>
      <c r="O246" s="37">
        <f t="shared" si="25"/>
        <v>1220.54712</v>
      </c>
      <c r="P246" s="37">
        <f t="shared" si="26"/>
        <v>203.42452</v>
      </c>
      <c r="Q246" s="37">
        <f t="shared" si="27"/>
        <v>203.42452</v>
      </c>
      <c r="R246" s="37">
        <f t="shared" si="28"/>
        <v>203.42452</v>
      </c>
      <c r="S246" s="37">
        <f t="shared" si="29"/>
        <v>203.42452</v>
      </c>
      <c r="T246" s="37">
        <f t="shared" si="30"/>
        <v>2034.2452</v>
      </c>
      <c r="U246" s="45">
        <f t="shared" si="31"/>
        <v>62.9148</v>
      </c>
      <c r="V246" s="46">
        <v>0.03</v>
      </c>
      <c r="W246" s="37">
        <f t="shared" si="32"/>
        <v>62.9148</v>
      </c>
    </row>
    <row r="247" s="1" customFormat="1" spans="1:23">
      <c r="A247" s="13" t="s">
        <v>530</v>
      </c>
      <c r="B247" s="27" t="s">
        <v>531</v>
      </c>
      <c r="C247" s="28"/>
      <c r="D247" s="28"/>
      <c r="E247" s="29" t="s">
        <v>2</v>
      </c>
      <c r="F247" s="16" t="s">
        <v>56</v>
      </c>
      <c r="G247" s="17">
        <v>907.64</v>
      </c>
      <c r="H247" s="18"/>
      <c r="I247" s="28"/>
      <c r="J247" s="28"/>
      <c r="K247" s="16" t="s">
        <v>883</v>
      </c>
      <c r="L247" s="16" t="s">
        <v>954</v>
      </c>
      <c r="M247" s="35" t="s">
        <v>91</v>
      </c>
      <c r="N247" s="36">
        <v>10</v>
      </c>
      <c r="O247" s="37">
        <f t="shared" si="25"/>
        <v>528.24648</v>
      </c>
      <c r="P247" s="37">
        <f t="shared" si="26"/>
        <v>88.04108</v>
      </c>
      <c r="Q247" s="37">
        <f t="shared" si="27"/>
        <v>88.04108</v>
      </c>
      <c r="R247" s="37">
        <f t="shared" si="28"/>
        <v>88.04108</v>
      </c>
      <c r="S247" s="37">
        <f t="shared" si="29"/>
        <v>88.04108</v>
      </c>
      <c r="T247" s="37">
        <f t="shared" si="30"/>
        <v>880.4108</v>
      </c>
      <c r="U247" s="45">
        <f t="shared" si="31"/>
        <v>27.2292000000001</v>
      </c>
      <c r="V247" s="46">
        <v>0.03</v>
      </c>
      <c r="W247" s="37">
        <f t="shared" si="32"/>
        <v>27.2292</v>
      </c>
    </row>
    <row r="248" s="1" customFormat="1" spans="1:23">
      <c r="A248" s="13" t="s">
        <v>532</v>
      </c>
      <c r="B248" s="27" t="s">
        <v>533</v>
      </c>
      <c r="C248" s="28"/>
      <c r="D248" s="28"/>
      <c r="E248" s="29" t="s">
        <v>2</v>
      </c>
      <c r="F248" s="16" t="s">
        <v>56</v>
      </c>
      <c r="G248" s="17">
        <v>370.9</v>
      </c>
      <c r="H248" s="18"/>
      <c r="I248" s="28"/>
      <c r="J248" s="28"/>
      <c r="K248" s="16" t="s">
        <v>883</v>
      </c>
      <c r="L248" s="16" t="s">
        <v>954</v>
      </c>
      <c r="M248" s="35" t="s">
        <v>91</v>
      </c>
      <c r="N248" s="36">
        <v>10</v>
      </c>
      <c r="O248" s="37">
        <f t="shared" si="25"/>
        <v>215.8638</v>
      </c>
      <c r="P248" s="37">
        <f t="shared" si="26"/>
        <v>35.9773</v>
      </c>
      <c r="Q248" s="37">
        <f t="shared" si="27"/>
        <v>35.9773</v>
      </c>
      <c r="R248" s="37">
        <f t="shared" si="28"/>
        <v>35.9773</v>
      </c>
      <c r="S248" s="37">
        <f t="shared" si="29"/>
        <v>35.9773</v>
      </c>
      <c r="T248" s="37">
        <f t="shared" si="30"/>
        <v>359.773</v>
      </c>
      <c r="U248" s="45">
        <f t="shared" si="31"/>
        <v>11.127</v>
      </c>
      <c r="V248" s="46">
        <v>0.03</v>
      </c>
      <c r="W248" s="37">
        <f t="shared" si="32"/>
        <v>11.127</v>
      </c>
    </row>
    <row r="249" s="1" customFormat="1" spans="1:23">
      <c r="A249" s="13" t="s">
        <v>534</v>
      </c>
      <c r="B249" s="27" t="s">
        <v>535</v>
      </c>
      <c r="C249" s="28"/>
      <c r="D249" s="28"/>
      <c r="E249" s="29" t="s">
        <v>2</v>
      </c>
      <c r="F249" s="16" t="s">
        <v>56</v>
      </c>
      <c r="G249" s="17">
        <v>142.88</v>
      </c>
      <c r="H249" s="18"/>
      <c r="I249" s="28"/>
      <c r="J249" s="28"/>
      <c r="K249" s="16" t="s">
        <v>883</v>
      </c>
      <c r="L249" s="16" t="s">
        <v>954</v>
      </c>
      <c r="M249" s="35" t="s">
        <v>91</v>
      </c>
      <c r="N249" s="36">
        <v>10</v>
      </c>
      <c r="O249" s="37">
        <f t="shared" si="25"/>
        <v>83.15616</v>
      </c>
      <c r="P249" s="37">
        <f t="shared" si="26"/>
        <v>13.85936</v>
      </c>
      <c r="Q249" s="37">
        <f t="shared" si="27"/>
        <v>13.85936</v>
      </c>
      <c r="R249" s="37">
        <f t="shared" si="28"/>
        <v>13.85936</v>
      </c>
      <c r="S249" s="37">
        <f t="shared" si="29"/>
        <v>13.85936</v>
      </c>
      <c r="T249" s="37">
        <f t="shared" si="30"/>
        <v>138.5936</v>
      </c>
      <c r="U249" s="45">
        <f t="shared" si="31"/>
        <v>4.28640000000001</v>
      </c>
      <c r="V249" s="46">
        <v>0.03</v>
      </c>
      <c r="W249" s="37">
        <f t="shared" si="32"/>
        <v>4.2864</v>
      </c>
    </row>
    <row r="250" s="1" customFormat="1" spans="1:23">
      <c r="A250" s="13" t="s">
        <v>536</v>
      </c>
      <c r="B250" s="27" t="s">
        <v>340</v>
      </c>
      <c r="C250" s="28"/>
      <c r="D250" s="28"/>
      <c r="E250" s="29" t="s">
        <v>2</v>
      </c>
      <c r="F250" s="16" t="s">
        <v>56</v>
      </c>
      <c r="G250" s="17">
        <v>2539.68</v>
      </c>
      <c r="H250" s="18"/>
      <c r="I250" s="28"/>
      <c r="J250" s="28"/>
      <c r="K250" s="16" t="s">
        <v>883</v>
      </c>
      <c r="L250" s="16" t="s">
        <v>954</v>
      </c>
      <c r="M250" s="35" t="s">
        <v>91</v>
      </c>
      <c r="N250" s="36">
        <v>10</v>
      </c>
      <c r="O250" s="37">
        <f t="shared" si="25"/>
        <v>1478.09376</v>
      </c>
      <c r="P250" s="37">
        <f t="shared" si="26"/>
        <v>246.34896</v>
      </c>
      <c r="Q250" s="37">
        <f t="shared" si="27"/>
        <v>246.34896</v>
      </c>
      <c r="R250" s="37">
        <f t="shared" si="28"/>
        <v>246.34896</v>
      </c>
      <c r="S250" s="37">
        <f t="shared" si="29"/>
        <v>246.34896</v>
      </c>
      <c r="T250" s="37">
        <f t="shared" si="30"/>
        <v>2463.4896</v>
      </c>
      <c r="U250" s="45">
        <f t="shared" si="31"/>
        <v>76.1904000000004</v>
      </c>
      <c r="V250" s="46">
        <v>0.03</v>
      </c>
      <c r="W250" s="37">
        <f t="shared" si="32"/>
        <v>76.1904</v>
      </c>
    </row>
    <row r="251" s="1" customFormat="1" spans="1:23">
      <c r="A251" s="13" t="s">
        <v>537</v>
      </c>
      <c r="B251" s="27" t="s">
        <v>538</v>
      </c>
      <c r="C251" s="28"/>
      <c r="D251" s="28"/>
      <c r="E251" s="29" t="s">
        <v>2</v>
      </c>
      <c r="F251" s="16" t="s">
        <v>56</v>
      </c>
      <c r="G251" s="17">
        <v>1778.14</v>
      </c>
      <c r="H251" s="18"/>
      <c r="I251" s="28"/>
      <c r="J251" s="28"/>
      <c r="K251" s="16" t="s">
        <v>883</v>
      </c>
      <c r="L251" s="16" t="s">
        <v>954</v>
      </c>
      <c r="M251" s="35" t="s">
        <v>91</v>
      </c>
      <c r="N251" s="36">
        <v>10</v>
      </c>
      <c r="O251" s="37">
        <f t="shared" si="25"/>
        <v>1034.87748</v>
      </c>
      <c r="P251" s="37">
        <f t="shared" si="26"/>
        <v>172.47958</v>
      </c>
      <c r="Q251" s="37">
        <f t="shared" si="27"/>
        <v>172.47958</v>
      </c>
      <c r="R251" s="37">
        <f t="shared" si="28"/>
        <v>172.47958</v>
      </c>
      <c r="S251" s="37">
        <f t="shared" si="29"/>
        <v>172.47958</v>
      </c>
      <c r="T251" s="37">
        <f t="shared" si="30"/>
        <v>1724.7958</v>
      </c>
      <c r="U251" s="45">
        <f t="shared" si="31"/>
        <v>53.3442000000002</v>
      </c>
      <c r="V251" s="46">
        <v>0.03</v>
      </c>
      <c r="W251" s="37">
        <f t="shared" si="32"/>
        <v>53.3442</v>
      </c>
    </row>
    <row r="252" s="1" customFormat="1" spans="1:23">
      <c r="A252" s="13" t="s">
        <v>539</v>
      </c>
      <c r="B252" s="27" t="s">
        <v>315</v>
      </c>
      <c r="C252" s="28"/>
      <c r="D252" s="28"/>
      <c r="E252" s="29" t="s">
        <v>2</v>
      </c>
      <c r="F252" s="16" t="s">
        <v>56</v>
      </c>
      <c r="G252" s="17">
        <v>4768.47</v>
      </c>
      <c r="H252" s="18"/>
      <c r="I252" s="28"/>
      <c r="J252" s="28"/>
      <c r="K252" s="16" t="s">
        <v>883</v>
      </c>
      <c r="L252" s="16" t="s">
        <v>954</v>
      </c>
      <c r="M252" s="35" t="s">
        <v>91</v>
      </c>
      <c r="N252" s="36">
        <v>10</v>
      </c>
      <c r="O252" s="37">
        <f t="shared" si="25"/>
        <v>2775.24954</v>
      </c>
      <c r="P252" s="37">
        <f t="shared" si="26"/>
        <v>462.54159</v>
      </c>
      <c r="Q252" s="37">
        <f t="shared" si="27"/>
        <v>462.54159</v>
      </c>
      <c r="R252" s="37">
        <f t="shared" si="28"/>
        <v>462.54159</v>
      </c>
      <c r="S252" s="37">
        <f t="shared" si="29"/>
        <v>462.54159</v>
      </c>
      <c r="T252" s="37">
        <f t="shared" si="30"/>
        <v>4625.4159</v>
      </c>
      <c r="U252" s="45">
        <f t="shared" si="31"/>
        <v>143.054100000001</v>
      </c>
      <c r="V252" s="46">
        <v>0.03</v>
      </c>
      <c r="W252" s="37">
        <f t="shared" si="32"/>
        <v>143.0541</v>
      </c>
    </row>
    <row r="253" s="1" customFormat="1" spans="1:23">
      <c r="A253" s="13" t="s">
        <v>540</v>
      </c>
      <c r="B253" s="27" t="s">
        <v>479</v>
      </c>
      <c r="C253" s="28"/>
      <c r="D253" s="28"/>
      <c r="E253" s="29" t="s">
        <v>2</v>
      </c>
      <c r="F253" s="16" t="s">
        <v>56</v>
      </c>
      <c r="G253" s="17">
        <v>513.49</v>
      </c>
      <c r="H253" s="18"/>
      <c r="I253" s="28"/>
      <c r="J253" s="28"/>
      <c r="K253" s="16" t="s">
        <v>883</v>
      </c>
      <c r="L253" s="16" t="s">
        <v>954</v>
      </c>
      <c r="M253" s="35" t="s">
        <v>91</v>
      </c>
      <c r="N253" s="36">
        <v>10</v>
      </c>
      <c r="O253" s="37">
        <f t="shared" si="25"/>
        <v>298.85118</v>
      </c>
      <c r="P253" s="37">
        <f t="shared" si="26"/>
        <v>49.80853</v>
      </c>
      <c r="Q253" s="37">
        <f t="shared" si="27"/>
        <v>49.80853</v>
      </c>
      <c r="R253" s="37">
        <f t="shared" si="28"/>
        <v>49.80853</v>
      </c>
      <c r="S253" s="37">
        <f t="shared" si="29"/>
        <v>49.80853</v>
      </c>
      <c r="T253" s="37">
        <f t="shared" si="30"/>
        <v>498.0853</v>
      </c>
      <c r="U253" s="45">
        <f t="shared" si="31"/>
        <v>15.4046999999999</v>
      </c>
      <c r="V253" s="46">
        <v>0.03</v>
      </c>
      <c r="W253" s="37">
        <f t="shared" si="32"/>
        <v>15.4047</v>
      </c>
    </row>
    <row r="254" s="1" customFormat="1" spans="1:23">
      <c r="A254" s="13" t="s">
        <v>541</v>
      </c>
      <c r="B254" s="27" t="s">
        <v>542</v>
      </c>
      <c r="C254" s="28"/>
      <c r="D254" s="28"/>
      <c r="E254" s="29" t="s">
        <v>2</v>
      </c>
      <c r="F254" s="16" t="s">
        <v>56</v>
      </c>
      <c r="G254" s="17">
        <v>56.85</v>
      </c>
      <c r="H254" s="18"/>
      <c r="I254" s="28"/>
      <c r="J254" s="28"/>
      <c r="K254" s="16" t="s">
        <v>883</v>
      </c>
      <c r="L254" s="16" t="s">
        <v>954</v>
      </c>
      <c r="M254" s="35" t="s">
        <v>91</v>
      </c>
      <c r="N254" s="36">
        <v>10</v>
      </c>
      <c r="O254" s="37">
        <f t="shared" si="25"/>
        <v>33.0867</v>
      </c>
      <c r="P254" s="37">
        <f t="shared" si="26"/>
        <v>5.51445</v>
      </c>
      <c r="Q254" s="37">
        <f t="shared" si="27"/>
        <v>5.51445</v>
      </c>
      <c r="R254" s="37">
        <f t="shared" si="28"/>
        <v>5.51445</v>
      </c>
      <c r="S254" s="37">
        <f t="shared" si="29"/>
        <v>5.51445</v>
      </c>
      <c r="T254" s="37">
        <f t="shared" si="30"/>
        <v>55.1445</v>
      </c>
      <c r="U254" s="45">
        <f t="shared" si="31"/>
        <v>1.70550000000001</v>
      </c>
      <c r="V254" s="46">
        <v>0.03</v>
      </c>
      <c r="W254" s="37">
        <f t="shared" si="32"/>
        <v>1.7055</v>
      </c>
    </row>
    <row r="255" s="1" customFormat="1" spans="1:23">
      <c r="A255" s="13" t="s">
        <v>543</v>
      </c>
      <c r="B255" s="27" t="s">
        <v>544</v>
      </c>
      <c r="C255" s="28"/>
      <c r="D255" s="28"/>
      <c r="E255" s="29" t="s">
        <v>2</v>
      </c>
      <c r="F255" s="16" t="s">
        <v>56</v>
      </c>
      <c r="G255" s="17">
        <v>199.57</v>
      </c>
      <c r="H255" s="18"/>
      <c r="I255" s="28"/>
      <c r="J255" s="28"/>
      <c r="K255" s="16" t="s">
        <v>883</v>
      </c>
      <c r="L255" s="16" t="s">
        <v>954</v>
      </c>
      <c r="M255" s="35" t="s">
        <v>91</v>
      </c>
      <c r="N255" s="36">
        <v>10</v>
      </c>
      <c r="O255" s="37">
        <f t="shared" si="25"/>
        <v>116.14974</v>
      </c>
      <c r="P255" s="37">
        <f t="shared" si="26"/>
        <v>19.35829</v>
      </c>
      <c r="Q255" s="37">
        <f t="shared" si="27"/>
        <v>19.35829</v>
      </c>
      <c r="R255" s="37">
        <f t="shared" si="28"/>
        <v>19.35829</v>
      </c>
      <c r="S255" s="37">
        <f t="shared" si="29"/>
        <v>19.35829</v>
      </c>
      <c r="T255" s="37">
        <f t="shared" si="30"/>
        <v>193.5829</v>
      </c>
      <c r="U255" s="45">
        <f t="shared" si="31"/>
        <v>5.98709999999994</v>
      </c>
      <c r="V255" s="46">
        <v>0.03</v>
      </c>
      <c r="W255" s="37">
        <f t="shared" si="32"/>
        <v>5.9871</v>
      </c>
    </row>
    <row r="256" s="1" customFormat="1" spans="1:23">
      <c r="A256" s="13" t="s">
        <v>545</v>
      </c>
      <c r="B256" s="27" t="s">
        <v>512</v>
      </c>
      <c r="C256" s="28"/>
      <c r="D256" s="28"/>
      <c r="E256" s="29" t="s">
        <v>2</v>
      </c>
      <c r="F256" s="16" t="s">
        <v>56</v>
      </c>
      <c r="G256" s="17">
        <v>116.65</v>
      </c>
      <c r="H256" s="18"/>
      <c r="I256" s="28"/>
      <c r="J256" s="28"/>
      <c r="K256" s="16" t="s">
        <v>883</v>
      </c>
      <c r="L256" s="16" t="s">
        <v>954</v>
      </c>
      <c r="M256" s="35" t="s">
        <v>91</v>
      </c>
      <c r="N256" s="36">
        <v>10</v>
      </c>
      <c r="O256" s="37">
        <f t="shared" si="25"/>
        <v>67.8903</v>
      </c>
      <c r="P256" s="37">
        <f t="shared" si="26"/>
        <v>11.31505</v>
      </c>
      <c r="Q256" s="37">
        <f t="shared" si="27"/>
        <v>11.31505</v>
      </c>
      <c r="R256" s="37">
        <f t="shared" si="28"/>
        <v>11.31505</v>
      </c>
      <c r="S256" s="37">
        <f t="shared" si="29"/>
        <v>11.31505</v>
      </c>
      <c r="T256" s="37">
        <f t="shared" si="30"/>
        <v>113.1505</v>
      </c>
      <c r="U256" s="45">
        <f t="shared" si="31"/>
        <v>3.4995</v>
      </c>
      <c r="V256" s="46">
        <v>0.03</v>
      </c>
      <c r="W256" s="37">
        <f t="shared" si="32"/>
        <v>3.4995</v>
      </c>
    </row>
    <row r="257" s="1" customFormat="1" spans="1:23">
      <c r="A257" s="13" t="s">
        <v>546</v>
      </c>
      <c r="B257" s="27" t="s">
        <v>547</v>
      </c>
      <c r="C257" s="28"/>
      <c r="D257" s="28"/>
      <c r="E257" s="29" t="s">
        <v>2</v>
      </c>
      <c r="F257" s="16" t="s">
        <v>56</v>
      </c>
      <c r="G257" s="17">
        <v>482.08</v>
      </c>
      <c r="H257" s="18"/>
      <c r="I257" s="28"/>
      <c r="J257" s="28"/>
      <c r="K257" s="16" t="s">
        <v>883</v>
      </c>
      <c r="L257" s="16" t="s">
        <v>954</v>
      </c>
      <c r="M257" s="35" t="s">
        <v>91</v>
      </c>
      <c r="N257" s="36">
        <v>10</v>
      </c>
      <c r="O257" s="37">
        <f t="shared" si="25"/>
        <v>280.57056</v>
      </c>
      <c r="P257" s="37">
        <f t="shared" si="26"/>
        <v>46.76176</v>
      </c>
      <c r="Q257" s="37">
        <f t="shared" si="27"/>
        <v>46.76176</v>
      </c>
      <c r="R257" s="37">
        <f t="shared" si="28"/>
        <v>46.76176</v>
      </c>
      <c r="S257" s="37">
        <f t="shared" si="29"/>
        <v>46.76176</v>
      </c>
      <c r="T257" s="37">
        <f t="shared" si="30"/>
        <v>467.6176</v>
      </c>
      <c r="U257" s="45">
        <f t="shared" si="31"/>
        <v>14.4624000000001</v>
      </c>
      <c r="V257" s="46">
        <v>0.03</v>
      </c>
      <c r="W257" s="37">
        <f t="shared" si="32"/>
        <v>14.4624</v>
      </c>
    </row>
    <row r="258" s="1" customFormat="1" spans="1:23">
      <c r="A258" s="13" t="s">
        <v>548</v>
      </c>
      <c r="B258" s="27" t="s">
        <v>214</v>
      </c>
      <c r="C258" s="28"/>
      <c r="D258" s="28"/>
      <c r="E258" s="29" t="s">
        <v>2</v>
      </c>
      <c r="F258" s="16" t="s">
        <v>56</v>
      </c>
      <c r="G258" s="17">
        <v>90.62</v>
      </c>
      <c r="H258" s="18"/>
      <c r="I258" s="28"/>
      <c r="J258" s="28"/>
      <c r="K258" s="16" t="s">
        <v>883</v>
      </c>
      <c r="L258" s="16" t="s">
        <v>954</v>
      </c>
      <c r="M258" s="35" t="s">
        <v>91</v>
      </c>
      <c r="N258" s="36">
        <v>10</v>
      </c>
      <c r="O258" s="37">
        <f t="shared" si="25"/>
        <v>52.74084</v>
      </c>
      <c r="P258" s="37">
        <f t="shared" si="26"/>
        <v>8.79014</v>
      </c>
      <c r="Q258" s="37">
        <f t="shared" si="27"/>
        <v>8.79014</v>
      </c>
      <c r="R258" s="37">
        <f t="shared" si="28"/>
        <v>8.79014</v>
      </c>
      <c r="S258" s="37">
        <f t="shared" si="29"/>
        <v>8.79014</v>
      </c>
      <c r="T258" s="37">
        <f t="shared" si="30"/>
        <v>87.9014</v>
      </c>
      <c r="U258" s="45">
        <f t="shared" si="31"/>
        <v>2.71860000000002</v>
      </c>
      <c r="V258" s="46">
        <v>0.03</v>
      </c>
      <c r="W258" s="37">
        <f t="shared" si="32"/>
        <v>2.7186</v>
      </c>
    </row>
    <row r="259" s="1" customFormat="1" spans="1:23">
      <c r="A259" s="13" t="s">
        <v>549</v>
      </c>
      <c r="B259" s="27" t="s">
        <v>550</v>
      </c>
      <c r="C259" s="28"/>
      <c r="D259" s="28"/>
      <c r="E259" s="29" t="s">
        <v>2</v>
      </c>
      <c r="F259" s="16" t="s">
        <v>56</v>
      </c>
      <c r="G259" s="17">
        <v>197.19</v>
      </c>
      <c r="H259" s="18"/>
      <c r="I259" s="28"/>
      <c r="J259" s="28"/>
      <c r="K259" s="16" t="s">
        <v>883</v>
      </c>
      <c r="L259" s="16" t="s">
        <v>954</v>
      </c>
      <c r="M259" s="35" t="s">
        <v>91</v>
      </c>
      <c r="N259" s="36">
        <v>10</v>
      </c>
      <c r="O259" s="37">
        <f t="shared" si="25"/>
        <v>114.76458</v>
      </c>
      <c r="P259" s="37">
        <f t="shared" si="26"/>
        <v>19.12743</v>
      </c>
      <c r="Q259" s="37">
        <f t="shared" si="27"/>
        <v>19.12743</v>
      </c>
      <c r="R259" s="37">
        <f t="shared" si="28"/>
        <v>19.12743</v>
      </c>
      <c r="S259" s="37">
        <f t="shared" si="29"/>
        <v>19.12743</v>
      </c>
      <c r="T259" s="37">
        <f t="shared" si="30"/>
        <v>191.2743</v>
      </c>
      <c r="U259" s="45">
        <f t="shared" si="31"/>
        <v>5.91570000000002</v>
      </c>
      <c r="V259" s="46">
        <v>0.03</v>
      </c>
      <c r="W259" s="37">
        <f t="shared" si="32"/>
        <v>5.9157</v>
      </c>
    </row>
    <row r="260" s="1" customFormat="1" spans="1:23">
      <c r="A260" s="13" t="s">
        <v>551</v>
      </c>
      <c r="B260" s="27" t="s">
        <v>552</v>
      </c>
      <c r="C260" s="28"/>
      <c r="D260" s="28"/>
      <c r="E260" s="29" t="s">
        <v>2</v>
      </c>
      <c r="F260" s="16" t="s">
        <v>56</v>
      </c>
      <c r="G260" s="17">
        <v>93.59</v>
      </c>
      <c r="H260" s="18"/>
      <c r="I260" s="28"/>
      <c r="J260" s="28"/>
      <c r="K260" s="16" t="s">
        <v>883</v>
      </c>
      <c r="L260" s="16" t="s">
        <v>954</v>
      </c>
      <c r="M260" s="35" t="s">
        <v>91</v>
      </c>
      <c r="N260" s="36">
        <v>10</v>
      </c>
      <c r="O260" s="37">
        <f t="shared" si="25"/>
        <v>54.46938</v>
      </c>
      <c r="P260" s="37">
        <f t="shared" si="26"/>
        <v>9.07823</v>
      </c>
      <c r="Q260" s="37">
        <f t="shared" si="27"/>
        <v>9.07823</v>
      </c>
      <c r="R260" s="37">
        <f t="shared" si="28"/>
        <v>9.07823</v>
      </c>
      <c r="S260" s="37">
        <f t="shared" si="29"/>
        <v>9.07823</v>
      </c>
      <c r="T260" s="37">
        <f t="shared" si="30"/>
        <v>90.7823</v>
      </c>
      <c r="U260" s="45">
        <f t="shared" si="31"/>
        <v>2.80769999999998</v>
      </c>
      <c r="V260" s="46">
        <v>0.03</v>
      </c>
      <c r="W260" s="37">
        <f t="shared" si="32"/>
        <v>2.8077</v>
      </c>
    </row>
    <row r="261" s="1" customFormat="1" spans="1:23">
      <c r="A261" s="13" t="s">
        <v>553</v>
      </c>
      <c r="B261" s="27" t="s">
        <v>554</v>
      </c>
      <c r="C261" s="28"/>
      <c r="D261" s="28"/>
      <c r="E261" s="29" t="s">
        <v>2</v>
      </c>
      <c r="F261" s="16" t="s">
        <v>56</v>
      </c>
      <c r="G261" s="17">
        <v>167.04</v>
      </c>
      <c r="H261" s="18"/>
      <c r="I261" s="28"/>
      <c r="J261" s="28"/>
      <c r="K261" s="16" t="s">
        <v>883</v>
      </c>
      <c r="L261" s="16" t="s">
        <v>954</v>
      </c>
      <c r="M261" s="35" t="s">
        <v>91</v>
      </c>
      <c r="N261" s="36">
        <v>10</v>
      </c>
      <c r="O261" s="37">
        <f t="shared" ref="O261:O324" si="33">G261*(1-V261)/N261*6</f>
        <v>97.21728</v>
      </c>
      <c r="P261" s="37">
        <f t="shared" ref="P261:P324" si="34">G261*(1-V261)/N261</f>
        <v>16.20288</v>
      </c>
      <c r="Q261" s="37">
        <f t="shared" ref="Q261:Q324" si="35">P261</f>
        <v>16.20288</v>
      </c>
      <c r="R261" s="37">
        <f t="shared" ref="R261:R324" si="36">Q261</f>
        <v>16.20288</v>
      </c>
      <c r="S261" s="37">
        <f t="shared" ref="S261:S324" si="37">R261</f>
        <v>16.20288</v>
      </c>
      <c r="T261" s="37">
        <f t="shared" ref="T261:T324" si="38">O261+P261+Q261+R261+S261</f>
        <v>162.0288</v>
      </c>
      <c r="U261" s="45">
        <f t="shared" ref="U261:U324" si="39">G261-T261</f>
        <v>5.0112</v>
      </c>
      <c r="V261" s="46">
        <v>0.03</v>
      </c>
      <c r="W261" s="37">
        <f t="shared" ref="W261:W324" si="40">G261*V261</f>
        <v>5.0112</v>
      </c>
    </row>
    <row r="262" s="1" customFormat="1" spans="1:23">
      <c r="A262" s="13" t="s">
        <v>555</v>
      </c>
      <c r="B262" s="27" t="s">
        <v>556</v>
      </c>
      <c r="C262" s="28"/>
      <c r="D262" s="28"/>
      <c r="E262" s="29" t="s">
        <v>2</v>
      </c>
      <c r="F262" s="16" t="s">
        <v>56</v>
      </c>
      <c r="G262" s="17">
        <v>555.66</v>
      </c>
      <c r="H262" s="18"/>
      <c r="I262" s="28"/>
      <c r="J262" s="28"/>
      <c r="K262" s="16" t="s">
        <v>883</v>
      </c>
      <c r="L262" s="16" t="s">
        <v>954</v>
      </c>
      <c r="M262" s="35" t="s">
        <v>91</v>
      </c>
      <c r="N262" s="36">
        <v>10</v>
      </c>
      <c r="O262" s="37">
        <f t="shared" si="33"/>
        <v>323.39412</v>
      </c>
      <c r="P262" s="37">
        <f t="shared" si="34"/>
        <v>53.89902</v>
      </c>
      <c r="Q262" s="37">
        <f t="shared" si="35"/>
        <v>53.89902</v>
      </c>
      <c r="R262" s="37">
        <f t="shared" si="36"/>
        <v>53.89902</v>
      </c>
      <c r="S262" s="37">
        <f t="shared" si="37"/>
        <v>53.89902</v>
      </c>
      <c r="T262" s="37">
        <f t="shared" si="38"/>
        <v>538.9902</v>
      </c>
      <c r="U262" s="45">
        <f t="shared" si="39"/>
        <v>16.6698</v>
      </c>
      <c r="V262" s="46">
        <v>0.03</v>
      </c>
      <c r="W262" s="37">
        <f t="shared" si="40"/>
        <v>16.6698</v>
      </c>
    </row>
    <row r="263" s="1" customFormat="1" spans="1:23">
      <c r="A263" s="13" t="s">
        <v>557</v>
      </c>
      <c r="B263" s="27" t="s">
        <v>558</v>
      </c>
      <c r="C263" s="28"/>
      <c r="D263" s="28"/>
      <c r="E263" s="29" t="s">
        <v>2</v>
      </c>
      <c r="F263" s="16" t="s">
        <v>56</v>
      </c>
      <c r="G263" s="17">
        <v>156.6</v>
      </c>
      <c r="H263" s="18"/>
      <c r="I263" s="28"/>
      <c r="J263" s="28"/>
      <c r="K263" s="16" t="s">
        <v>883</v>
      </c>
      <c r="L263" s="16" t="s">
        <v>954</v>
      </c>
      <c r="M263" s="35" t="s">
        <v>91</v>
      </c>
      <c r="N263" s="36">
        <v>10</v>
      </c>
      <c r="O263" s="37">
        <f t="shared" si="33"/>
        <v>91.1412</v>
      </c>
      <c r="P263" s="37">
        <f t="shared" si="34"/>
        <v>15.1902</v>
      </c>
      <c r="Q263" s="37">
        <f t="shared" si="35"/>
        <v>15.1902</v>
      </c>
      <c r="R263" s="37">
        <f t="shared" si="36"/>
        <v>15.1902</v>
      </c>
      <c r="S263" s="37">
        <f t="shared" si="37"/>
        <v>15.1902</v>
      </c>
      <c r="T263" s="37">
        <f t="shared" si="38"/>
        <v>151.902</v>
      </c>
      <c r="U263" s="45">
        <f t="shared" si="39"/>
        <v>4.69799999999998</v>
      </c>
      <c r="V263" s="46">
        <v>0.03</v>
      </c>
      <c r="W263" s="37">
        <f t="shared" si="40"/>
        <v>4.698</v>
      </c>
    </row>
    <row r="264" s="1" customFormat="1" spans="1:23">
      <c r="A264" s="13" t="s">
        <v>559</v>
      </c>
      <c r="B264" s="27" t="s">
        <v>222</v>
      </c>
      <c r="C264" s="28"/>
      <c r="D264" s="28"/>
      <c r="E264" s="29" t="s">
        <v>2</v>
      </c>
      <c r="F264" s="16" t="s">
        <v>56</v>
      </c>
      <c r="G264" s="17">
        <v>52.53</v>
      </c>
      <c r="H264" s="18"/>
      <c r="I264" s="28"/>
      <c r="J264" s="28"/>
      <c r="K264" s="16" t="s">
        <v>883</v>
      </c>
      <c r="L264" s="16" t="s">
        <v>954</v>
      </c>
      <c r="M264" s="35" t="s">
        <v>91</v>
      </c>
      <c r="N264" s="36">
        <v>10</v>
      </c>
      <c r="O264" s="37">
        <f t="shared" si="33"/>
        <v>30.57246</v>
      </c>
      <c r="P264" s="37">
        <f t="shared" si="34"/>
        <v>5.09541</v>
      </c>
      <c r="Q264" s="37">
        <f t="shared" si="35"/>
        <v>5.09541</v>
      </c>
      <c r="R264" s="37">
        <f t="shared" si="36"/>
        <v>5.09541</v>
      </c>
      <c r="S264" s="37">
        <f t="shared" si="37"/>
        <v>5.09541</v>
      </c>
      <c r="T264" s="37">
        <f t="shared" si="38"/>
        <v>50.9541</v>
      </c>
      <c r="U264" s="45">
        <f t="shared" si="39"/>
        <v>1.5759</v>
      </c>
      <c r="V264" s="46">
        <v>0.03</v>
      </c>
      <c r="W264" s="37">
        <f t="shared" si="40"/>
        <v>1.5759</v>
      </c>
    </row>
    <row r="265" s="1" customFormat="1" spans="1:23">
      <c r="A265" s="13" t="s">
        <v>560</v>
      </c>
      <c r="B265" s="27" t="s">
        <v>224</v>
      </c>
      <c r="C265" s="28"/>
      <c r="D265" s="28"/>
      <c r="E265" s="29" t="s">
        <v>2</v>
      </c>
      <c r="F265" s="16" t="s">
        <v>56</v>
      </c>
      <c r="G265" s="17">
        <v>150.48</v>
      </c>
      <c r="H265" s="18"/>
      <c r="I265" s="28"/>
      <c r="J265" s="28"/>
      <c r="K265" s="16" t="s">
        <v>883</v>
      </c>
      <c r="L265" s="16" t="s">
        <v>954</v>
      </c>
      <c r="M265" s="35" t="s">
        <v>91</v>
      </c>
      <c r="N265" s="36">
        <v>10</v>
      </c>
      <c r="O265" s="37">
        <f t="shared" si="33"/>
        <v>87.57936</v>
      </c>
      <c r="P265" s="37">
        <f t="shared" si="34"/>
        <v>14.59656</v>
      </c>
      <c r="Q265" s="37">
        <f t="shared" si="35"/>
        <v>14.59656</v>
      </c>
      <c r="R265" s="37">
        <f t="shared" si="36"/>
        <v>14.59656</v>
      </c>
      <c r="S265" s="37">
        <f t="shared" si="37"/>
        <v>14.59656</v>
      </c>
      <c r="T265" s="37">
        <f t="shared" si="38"/>
        <v>145.9656</v>
      </c>
      <c r="U265" s="45">
        <f t="shared" si="39"/>
        <v>4.51439999999997</v>
      </c>
      <c r="V265" s="46">
        <v>0.03</v>
      </c>
      <c r="W265" s="37">
        <f t="shared" si="40"/>
        <v>4.5144</v>
      </c>
    </row>
    <row r="266" s="1" customFormat="1" spans="1:23">
      <c r="A266" s="13" t="s">
        <v>561</v>
      </c>
      <c r="B266" s="27" t="s">
        <v>562</v>
      </c>
      <c r="C266" s="28"/>
      <c r="D266" s="28"/>
      <c r="E266" s="29" t="s">
        <v>2</v>
      </c>
      <c r="F266" s="16" t="s">
        <v>56</v>
      </c>
      <c r="G266" s="17">
        <v>301.5</v>
      </c>
      <c r="H266" s="18"/>
      <c r="I266" s="28"/>
      <c r="J266" s="28"/>
      <c r="K266" s="16" t="s">
        <v>883</v>
      </c>
      <c r="L266" s="16" t="s">
        <v>954</v>
      </c>
      <c r="M266" s="35" t="s">
        <v>91</v>
      </c>
      <c r="N266" s="36">
        <v>10</v>
      </c>
      <c r="O266" s="37">
        <f t="shared" si="33"/>
        <v>175.473</v>
      </c>
      <c r="P266" s="37">
        <f t="shared" si="34"/>
        <v>29.2455</v>
      </c>
      <c r="Q266" s="37">
        <f t="shared" si="35"/>
        <v>29.2455</v>
      </c>
      <c r="R266" s="37">
        <f t="shared" si="36"/>
        <v>29.2455</v>
      </c>
      <c r="S266" s="37">
        <f t="shared" si="37"/>
        <v>29.2455</v>
      </c>
      <c r="T266" s="37">
        <f t="shared" si="38"/>
        <v>292.455</v>
      </c>
      <c r="U266" s="45">
        <f t="shared" si="39"/>
        <v>9.04500000000002</v>
      </c>
      <c r="V266" s="46">
        <v>0.03</v>
      </c>
      <c r="W266" s="37">
        <f t="shared" si="40"/>
        <v>9.045</v>
      </c>
    </row>
    <row r="267" s="1" customFormat="1" spans="1:23">
      <c r="A267" s="13" t="s">
        <v>563</v>
      </c>
      <c r="B267" s="27" t="s">
        <v>564</v>
      </c>
      <c r="C267" s="28"/>
      <c r="D267" s="28"/>
      <c r="E267" s="29" t="s">
        <v>2</v>
      </c>
      <c r="F267" s="16" t="s">
        <v>56</v>
      </c>
      <c r="G267" s="17">
        <v>106.28</v>
      </c>
      <c r="H267" s="18"/>
      <c r="I267" s="28"/>
      <c r="J267" s="28"/>
      <c r="K267" s="16" t="s">
        <v>883</v>
      </c>
      <c r="L267" s="16" t="s">
        <v>954</v>
      </c>
      <c r="M267" s="35" t="s">
        <v>91</v>
      </c>
      <c r="N267" s="36">
        <v>10</v>
      </c>
      <c r="O267" s="37">
        <f t="shared" si="33"/>
        <v>61.85496</v>
      </c>
      <c r="P267" s="37">
        <f t="shared" si="34"/>
        <v>10.30916</v>
      </c>
      <c r="Q267" s="37">
        <f t="shared" si="35"/>
        <v>10.30916</v>
      </c>
      <c r="R267" s="37">
        <f t="shared" si="36"/>
        <v>10.30916</v>
      </c>
      <c r="S267" s="37">
        <f t="shared" si="37"/>
        <v>10.30916</v>
      </c>
      <c r="T267" s="37">
        <f t="shared" si="38"/>
        <v>103.0916</v>
      </c>
      <c r="U267" s="45">
        <f t="shared" si="39"/>
        <v>3.18839999999997</v>
      </c>
      <c r="V267" s="46">
        <v>0.03</v>
      </c>
      <c r="W267" s="37">
        <f t="shared" si="40"/>
        <v>3.1884</v>
      </c>
    </row>
    <row r="268" s="1" customFormat="1" spans="1:23">
      <c r="A268" s="13" t="s">
        <v>565</v>
      </c>
      <c r="B268" s="27" t="s">
        <v>234</v>
      </c>
      <c r="C268" s="28"/>
      <c r="D268" s="28"/>
      <c r="E268" s="29" t="s">
        <v>2</v>
      </c>
      <c r="F268" s="16" t="s">
        <v>56</v>
      </c>
      <c r="G268" s="17">
        <v>363.79</v>
      </c>
      <c r="H268" s="18"/>
      <c r="I268" s="28"/>
      <c r="J268" s="28"/>
      <c r="K268" s="16" t="s">
        <v>883</v>
      </c>
      <c r="L268" s="16" t="s">
        <v>954</v>
      </c>
      <c r="M268" s="35" t="s">
        <v>91</v>
      </c>
      <c r="N268" s="36">
        <v>10</v>
      </c>
      <c r="O268" s="37">
        <f t="shared" si="33"/>
        <v>211.72578</v>
      </c>
      <c r="P268" s="37">
        <f t="shared" si="34"/>
        <v>35.28763</v>
      </c>
      <c r="Q268" s="37">
        <f t="shared" si="35"/>
        <v>35.28763</v>
      </c>
      <c r="R268" s="37">
        <f t="shared" si="36"/>
        <v>35.28763</v>
      </c>
      <c r="S268" s="37">
        <f t="shared" si="37"/>
        <v>35.28763</v>
      </c>
      <c r="T268" s="37">
        <f t="shared" si="38"/>
        <v>352.8763</v>
      </c>
      <c r="U268" s="45">
        <f t="shared" si="39"/>
        <v>10.9137000000001</v>
      </c>
      <c r="V268" s="46">
        <v>0.03</v>
      </c>
      <c r="W268" s="37">
        <f t="shared" si="40"/>
        <v>10.9137</v>
      </c>
    </row>
    <row r="269" s="1" customFormat="1" spans="1:23">
      <c r="A269" s="13" t="s">
        <v>566</v>
      </c>
      <c r="B269" s="27" t="s">
        <v>567</v>
      </c>
      <c r="C269" s="28"/>
      <c r="D269" s="28"/>
      <c r="E269" s="29" t="s">
        <v>2</v>
      </c>
      <c r="F269" s="16" t="s">
        <v>56</v>
      </c>
      <c r="G269" s="17">
        <v>199.05</v>
      </c>
      <c r="H269" s="18"/>
      <c r="I269" s="28"/>
      <c r="J269" s="28"/>
      <c r="K269" s="16" t="s">
        <v>883</v>
      </c>
      <c r="L269" s="16" t="s">
        <v>954</v>
      </c>
      <c r="M269" s="35" t="s">
        <v>91</v>
      </c>
      <c r="N269" s="36">
        <v>10</v>
      </c>
      <c r="O269" s="37">
        <f t="shared" si="33"/>
        <v>115.8471</v>
      </c>
      <c r="P269" s="37">
        <f t="shared" si="34"/>
        <v>19.30785</v>
      </c>
      <c r="Q269" s="37">
        <f t="shared" si="35"/>
        <v>19.30785</v>
      </c>
      <c r="R269" s="37">
        <f t="shared" si="36"/>
        <v>19.30785</v>
      </c>
      <c r="S269" s="37">
        <f t="shared" si="37"/>
        <v>19.30785</v>
      </c>
      <c r="T269" s="37">
        <f t="shared" si="38"/>
        <v>193.0785</v>
      </c>
      <c r="U269" s="45">
        <f t="shared" si="39"/>
        <v>5.97149999999999</v>
      </c>
      <c r="V269" s="46">
        <v>0.03</v>
      </c>
      <c r="W269" s="37">
        <f t="shared" si="40"/>
        <v>5.9715</v>
      </c>
    </row>
    <row r="270" s="1" customFormat="1" spans="1:23">
      <c r="A270" s="13" t="s">
        <v>568</v>
      </c>
      <c r="B270" s="27" t="s">
        <v>569</v>
      </c>
      <c r="C270" s="28"/>
      <c r="D270" s="28"/>
      <c r="E270" s="29" t="s">
        <v>2</v>
      </c>
      <c r="F270" s="16" t="s">
        <v>56</v>
      </c>
      <c r="G270" s="17">
        <v>132.39</v>
      </c>
      <c r="H270" s="18"/>
      <c r="I270" s="28"/>
      <c r="J270" s="28"/>
      <c r="K270" s="16" t="s">
        <v>883</v>
      </c>
      <c r="L270" s="16" t="s">
        <v>954</v>
      </c>
      <c r="M270" s="35" t="s">
        <v>91</v>
      </c>
      <c r="N270" s="36">
        <v>10</v>
      </c>
      <c r="O270" s="37">
        <f t="shared" si="33"/>
        <v>77.05098</v>
      </c>
      <c r="P270" s="37">
        <f t="shared" si="34"/>
        <v>12.84183</v>
      </c>
      <c r="Q270" s="37">
        <f t="shared" si="35"/>
        <v>12.84183</v>
      </c>
      <c r="R270" s="37">
        <f t="shared" si="36"/>
        <v>12.84183</v>
      </c>
      <c r="S270" s="37">
        <f t="shared" si="37"/>
        <v>12.84183</v>
      </c>
      <c r="T270" s="37">
        <f t="shared" si="38"/>
        <v>128.4183</v>
      </c>
      <c r="U270" s="45">
        <f t="shared" si="39"/>
        <v>3.9717</v>
      </c>
      <c r="V270" s="46">
        <v>0.03</v>
      </c>
      <c r="W270" s="37">
        <f t="shared" si="40"/>
        <v>3.9717</v>
      </c>
    </row>
    <row r="271" s="1" customFormat="1" spans="1:23">
      <c r="A271" s="13" t="s">
        <v>570</v>
      </c>
      <c r="B271" s="27" t="s">
        <v>236</v>
      </c>
      <c r="C271" s="28"/>
      <c r="D271" s="28"/>
      <c r="E271" s="29" t="s">
        <v>2</v>
      </c>
      <c r="F271" s="16" t="s">
        <v>56</v>
      </c>
      <c r="G271" s="17">
        <v>30.73</v>
      </c>
      <c r="H271" s="18"/>
      <c r="I271" s="28"/>
      <c r="J271" s="28"/>
      <c r="K271" s="16" t="s">
        <v>883</v>
      </c>
      <c r="L271" s="16" t="s">
        <v>954</v>
      </c>
      <c r="M271" s="35" t="s">
        <v>91</v>
      </c>
      <c r="N271" s="36">
        <v>10</v>
      </c>
      <c r="O271" s="37">
        <f t="shared" si="33"/>
        <v>17.88486</v>
      </c>
      <c r="P271" s="37">
        <f t="shared" si="34"/>
        <v>2.98081</v>
      </c>
      <c r="Q271" s="37">
        <f t="shared" si="35"/>
        <v>2.98081</v>
      </c>
      <c r="R271" s="37">
        <f t="shared" si="36"/>
        <v>2.98081</v>
      </c>
      <c r="S271" s="37">
        <f t="shared" si="37"/>
        <v>2.98081</v>
      </c>
      <c r="T271" s="37">
        <f t="shared" si="38"/>
        <v>29.8081</v>
      </c>
      <c r="U271" s="45">
        <f t="shared" si="39"/>
        <v>0.921900000000004</v>
      </c>
      <c r="V271" s="46">
        <v>0.03</v>
      </c>
      <c r="W271" s="37">
        <f t="shared" si="40"/>
        <v>0.9219</v>
      </c>
    </row>
    <row r="272" s="1" customFormat="1" spans="1:23">
      <c r="A272" s="13" t="s">
        <v>571</v>
      </c>
      <c r="B272" s="27" t="s">
        <v>238</v>
      </c>
      <c r="C272" s="28"/>
      <c r="D272" s="28"/>
      <c r="E272" s="29" t="s">
        <v>2</v>
      </c>
      <c r="F272" s="16" t="s">
        <v>56</v>
      </c>
      <c r="G272" s="17">
        <v>65.62</v>
      </c>
      <c r="H272" s="18"/>
      <c r="I272" s="28"/>
      <c r="J272" s="28"/>
      <c r="K272" s="16" t="s">
        <v>883</v>
      </c>
      <c r="L272" s="16" t="s">
        <v>954</v>
      </c>
      <c r="M272" s="35" t="s">
        <v>91</v>
      </c>
      <c r="N272" s="36">
        <v>10</v>
      </c>
      <c r="O272" s="37">
        <f t="shared" si="33"/>
        <v>38.19084</v>
      </c>
      <c r="P272" s="37">
        <f t="shared" si="34"/>
        <v>6.36514</v>
      </c>
      <c r="Q272" s="37">
        <f t="shared" si="35"/>
        <v>6.36514</v>
      </c>
      <c r="R272" s="37">
        <f t="shared" si="36"/>
        <v>6.36514</v>
      </c>
      <c r="S272" s="37">
        <f t="shared" si="37"/>
        <v>6.36514</v>
      </c>
      <c r="T272" s="37">
        <f t="shared" si="38"/>
        <v>63.6514</v>
      </c>
      <c r="U272" s="45">
        <f t="shared" si="39"/>
        <v>1.96860000000001</v>
      </c>
      <c r="V272" s="46">
        <v>0.03</v>
      </c>
      <c r="W272" s="37">
        <f t="shared" si="40"/>
        <v>1.9686</v>
      </c>
    </row>
    <row r="273" s="1" customFormat="1" spans="1:23">
      <c r="A273" s="13" t="s">
        <v>572</v>
      </c>
      <c r="B273" s="27" t="s">
        <v>258</v>
      </c>
      <c r="C273" s="28"/>
      <c r="D273" s="28"/>
      <c r="E273" s="29" t="s">
        <v>2</v>
      </c>
      <c r="F273" s="16" t="s">
        <v>56</v>
      </c>
      <c r="G273" s="17">
        <v>137.48</v>
      </c>
      <c r="H273" s="18"/>
      <c r="I273" s="28"/>
      <c r="J273" s="28"/>
      <c r="K273" s="16" t="s">
        <v>883</v>
      </c>
      <c r="L273" s="16" t="s">
        <v>954</v>
      </c>
      <c r="M273" s="35" t="s">
        <v>91</v>
      </c>
      <c r="N273" s="36">
        <v>10</v>
      </c>
      <c r="O273" s="37">
        <f t="shared" si="33"/>
        <v>80.01336</v>
      </c>
      <c r="P273" s="37">
        <f t="shared" si="34"/>
        <v>13.33556</v>
      </c>
      <c r="Q273" s="37">
        <f t="shared" si="35"/>
        <v>13.33556</v>
      </c>
      <c r="R273" s="37">
        <f t="shared" si="36"/>
        <v>13.33556</v>
      </c>
      <c r="S273" s="37">
        <f t="shared" si="37"/>
        <v>13.33556</v>
      </c>
      <c r="T273" s="37">
        <f t="shared" si="38"/>
        <v>133.3556</v>
      </c>
      <c r="U273" s="45">
        <f t="shared" si="39"/>
        <v>4.12440000000001</v>
      </c>
      <c r="V273" s="46">
        <v>0.03</v>
      </c>
      <c r="W273" s="37">
        <f t="shared" si="40"/>
        <v>4.1244</v>
      </c>
    </row>
    <row r="274" s="1" customFormat="1" spans="1:23">
      <c r="A274" s="13" t="s">
        <v>573</v>
      </c>
      <c r="B274" s="27" t="s">
        <v>260</v>
      </c>
      <c r="C274" s="28"/>
      <c r="D274" s="28"/>
      <c r="E274" s="29" t="s">
        <v>2</v>
      </c>
      <c r="F274" s="16" t="s">
        <v>56</v>
      </c>
      <c r="G274" s="17">
        <v>1953.6</v>
      </c>
      <c r="H274" s="18"/>
      <c r="I274" s="28"/>
      <c r="J274" s="28"/>
      <c r="K274" s="16" t="s">
        <v>883</v>
      </c>
      <c r="L274" s="16" t="s">
        <v>954</v>
      </c>
      <c r="M274" s="35" t="s">
        <v>91</v>
      </c>
      <c r="N274" s="36">
        <v>10</v>
      </c>
      <c r="O274" s="37">
        <f t="shared" si="33"/>
        <v>1136.9952</v>
      </c>
      <c r="P274" s="37">
        <f t="shared" si="34"/>
        <v>189.4992</v>
      </c>
      <c r="Q274" s="37">
        <f t="shared" si="35"/>
        <v>189.4992</v>
      </c>
      <c r="R274" s="37">
        <f t="shared" si="36"/>
        <v>189.4992</v>
      </c>
      <c r="S274" s="37">
        <f t="shared" si="37"/>
        <v>189.4992</v>
      </c>
      <c r="T274" s="37">
        <f t="shared" si="38"/>
        <v>1894.992</v>
      </c>
      <c r="U274" s="45">
        <f t="shared" si="39"/>
        <v>58.6079999999999</v>
      </c>
      <c r="V274" s="46">
        <v>0.03</v>
      </c>
      <c r="W274" s="37">
        <f t="shared" si="40"/>
        <v>58.608</v>
      </c>
    </row>
    <row r="275" s="1" customFormat="1" spans="1:23">
      <c r="A275" s="13" t="s">
        <v>574</v>
      </c>
      <c r="B275" s="27" t="s">
        <v>262</v>
      </c>
      <c r="C275" s="28"/>
      <c r="D275" s="28"/>
      <c r="E275" s="29" t="s">
        <v>2</v>
      </c>
      <c r="F275" s="16" t="s">
        <v>56</v>
      </c>
      <c r="G275" s="17">
        <v>844.05</v>
      </c>
      <c r="H275" s="18"/>
      <c r="I275" s="28"/>
      <c r="J275" s="28"/>
      <c r="K275" s="16" t="s">
        <v>883</v>
      </c>
      <c r="L275" s="16" t="s">
        <v>954</v>
      </c>
      <c r="M275" s="35" t="s">
        <v>91</v>
      </c>
      <c r="N275" s="36">
        <v>10</v>
      </c>
      <c r="O275" s="37">
        <f t="shared" si="33"/>
        <v>491.2371</v>
      </c>
      <c r="P275" s="37">
        <f t="shared" si="34"/>
        <v>81.87285</v>
      </c>
      <c r="Q275" s="37">
        <f t="shared" si="35"/>
        <v>81.87285</v>
      </c>
      <c r="R275" s="37">
        <f t="shared" si="36"/>
        <v>81.87285</v>
      </c>
      <c r="S275" s="37">
        <f t="shared" si="37"/>
        <v>81.87285</v>
      </c>
      <c r="T275" s="37">
        <f t="shared" si="38"/>
        <v>818.7285</v>
      </c>
      <c r="U275" s="45">
        <f t="shared" si="39"/>
        <v>25.3215</v>
      </c>
      <c r="V275" s="46">
        <v>0.03</v>
      </c>
      <c r="W275" s="37">
        <f t="shared" si="40"/>
        <v>25.3215</v>
      </c>
    </row>
    <row r="276" s="1" customFormat="1" spans="1:23">
      <c r="A276" s="13" t="s">
        <v>575</v>
      </c>
      <c r="B276" s="27" t="s">
        <v>576</v>
      </c>
      <c r="C276" s="28"/>
      <c r="D276" s="28"/>
      <c r="E276" s="29" t="s">
        <v>2</v>
      </c>
      <c r="F276" s="16" t="s">
        <v>58</v>
      </c>
      <c r="G276" s="17">
        <v>11214.72</v>
      </c>
      <c r="H276" s="18"/>
      <c r="I276" s="28"/>
      <c r="J276" s="28"/>
      <c r="K276" s="16" t="s">
        <v>883</v>
      </c>
      <c r="L276" s="16" t="s">
        <v>954</v>
      </c>
      <c r="M276" s="35" t="s">
        <v>91</v>
      </c>
      <c r="N276" s="36">
        <v>10</v>
      </c>
      <c r="O276" s="37">
        <f t="shared" si="33"/>
        <v>6526.96704</v>
      </c>
      <c r="P276" s="37">
        <f t="shared" si="34"/>
        <v>1087.82784</v>
      </c>
      <c r="Q276" s="37">
        <f t="shared" si="35"/>
        <v>1087.82784</v>
      </c>
      <c r="R276" s="37">
        <f t="shared" si="36"/>
        <v>1087.82784</v>
      </c>
      <c r="S276" s="37">
        <f t="shared" si="37"/>
        <v>1087.82784</v>
      </c>
      <c r="T276" s="37">
        <f t="shared" si="38"/>
        <v>10878.2784</v>
      </c>
      <c r="U276" s="45">
        <f t="shared" si="39"/>
        <v>336.4416</v>
      </c>
      <c r="V276" s="46">
        <v>0.03</v>
      </c>
      <c r="W276" s="37">
        <f t="shared" si="40"/>
        <v>336.4416</v>
      </c>
    </row>
    <row r="277" s="1" customFormat="1" spans="1:23">
      <c r="A277" s="13" t="s">
        <v>577</v>
      </c>
      <c r="B277" s="27" t="s">
        <v>578</v>
      </c>
      <c r="C277" s="28"/>
      <c r="D277" s="28"/>
      <c r="E277" s="29" t="s">
        <v>2</v>
      </c>
      <c r="F277" s="16" t="s">
        <v>58</v>
      </c>
      <c r="G277" s="17">
        <v>2707.2</v>
      </c>
      <c r="H277" s="18"/>
      <c r="I277" s="28"/>
      <c r="J277" s="28"/>
      <c r="K277" s="16" t="s">
        <v>883</v>
      </c>
      <c r="L277" s="16" t="s">
        <v>954</v>
      </c>
      <c r="M277" s="35" t="s">
        <v>91</v>
      </c>
      <c r="N277" s="36">
        <v>10</v>
      </c>
      <c r="O277" s="37">
        <f t="shared" si="33"/>
        <v>1575.5904</v>
      </c>
      <c r="P277" s="37">
        <f t="shared" si="34"/>
        <v>262.5984</v>
      </c>
      <c r="Q277" s="37">
        <f t="shared" si="35"/>
        <v>262.5984</v>
      </c>
      <c r="R277" s="37">
        <f t="shared" si="36"/>
        <v>262.5984</v>
      </c>
      <c r="S277" s="37">
        <f t="shared" si="37"/>
        <v>262.5984</v>
      </c>
      <c r="T277" s="37">
        <f t="shared" si="38"/>
        <v>2625.984</v>
      </c>
      <c r="U277" s="45">
        <f t="shared" si="39"/>
        <v>81.2160000000003</v>
      </c>
      <c r="V277" s="46">
        <v>0.03</v>
      </c>
      <c r="W277" s="37">
        <f t="shared" si="40"/>
        <v>81.216</v>
      </c>
    </row>
    <row r="278" s="1" customFormat="1" spans="1:23">
      <c r="A278" s="13" t="s">
        <v>579</v>
      </c>
      <c r="B278" s="27" t="s">
        <v>580</v>
      </c>
      <c r="C278" s="28"/>
      <c r="D278" s="28"/>
      <c r="E278" s="29" t="s">
        <v>2</v>
      </c>
      <c r="F278" s="16" t="s">
        <v>58</v>
      </c>
      <c r="G278" s="17">
        <v>16699.82</v>
      </c>
      <c r="H278" s="18"/>
      <c r="I278" s="28"/>
      <c r="J278" s="28"/>
      <c r="K278" s="16" t="s">
        <v>883</v>
      </c>
      <c r="L278" s="16" t="s">
        <v>954</v>
      </c>
      <c r="M278" s="35" t="s">
        <v>91</v>
      </c>
      <c r="N278" s="36">
        <v>10</v>
      </c>
      <c r="O278" s="37">
        <f t="shared" si="33"/>
        <v>9719.29524</v>
      </c>
      <c r="P278" s="37">
        <f t="shared" si="34"/>
        <v>1619.88254</v>
      </c>
      <c r="Q278" s="37">
        <f t="shared" si="35"/>
        <v>1619.88254</v>
      </c>
      <c r="R278" s="37">
        <f t="shared" si="36"/>
        <v>1619.88254</v>
      </c>
      <c r="S278" s="37">
        <f t="shared" si="37"/>
        <v>1619.88254</v>
      </c>
      <c r="T278" s="37">
        <f t="shared" si="38"/>
        <v>16198.8254</v>
      </c>
      <c r="U278" s="45">
        <f t="shared" si="39"/>
        <v>500.994599999998</v>
      </c>
      <c r="V278" s="46">
        <v>0.03</v>
      </c>
      <c r="W278" s="37">
        <f t="shared" si="40"/>
        <v>500.9946</v>
      </c>
    </row>
    <row r="279" s="1" customFormat="1" spans="1:23">
      <c r="A279" s="13" t="s">
        <v>581</v>
      </c>
      <c r="B279" s="27" t="s">
        <v>147</v>
      </c>
      <c r="C279" s="28"/>
      <c r="D279" s="28"/>
      <c r="E279" s="29" t="s">
        <v>2</v>
      </c>
      <c r="F279" s="16" t="s">
        <v>58</v>
      </c>
      <c r="G279" s="17">
        <v>5299.04</v>
      </c>
      <c r="H279" s="18"/>
      <c r="I279" s="28"/>
      <c r="J279" s="28"/>
      <c r="K279" s="16" t="s">
        <v>883</v>
      </c>
      <c r="L279" s="16" t="s">
        <v>954</v>
      </c>
      <c r="M279" s="35" t="s">
        <v>91</v>
      </c>
      <c r="N279" s="36">
        <v>10</v>
      </c>
      <c r="O279" s="37">
        <f t="shared" si="33"/>
        <v>3084.04128</v>
      </c>
      <c r="P279" s="37">
        <f t="shared" si="34"/>
        <v>514.00688</v>
      </c>
      <c r="Q279" s="37">
        <f t="shared" si="35"/>
        <v>514.00688</v>
      </c>
      <c r="R279" s="37">
        <f t="shared" si="36"/>
        <v>514.00688</v>
      </c>
      <c r="S279" s="37">
        <f t="shared" si="37"/>
        <v>514.00688</v>
      </c>
      <c r="T279" s="37">
        <f t="shared" si="38"/>
        <v>5140.0688</v>
      </c>
      <c r="U279" s="45">
        <f t="shared" si="39"/>
        <v>158.9712</v>
      </c>
      <c r="V279" s="46">
        <v>0.03</v>
      </c>
      <c r="W279" s="37">
        <f t="shared" si="40"/>
        <v>158.9712</v>
      </c>
    </row>
    <row r="280" s="1" customFormat="1" spans="1:23">
      <c r="A280" s="13" t="s">
        <v>582</v>
      </c>
      <c r="B280" s="27" t="s">
        <v>200</v>
      </c>
      <c r="C280" s="28"/>
      <c r="D280" s="28"/>
      <c r="E280" s="29" t="s">
        <v>2</v>
      </c>
      <c r="F280" s="16" t="s">
        <v>58</v>
      </c>
      <c r="G280" s="17">
        <v>12623.96</v>
      </c>
      <c r="H280" s="18"/>
      <c r="I280" s="28"/>
      <c r="J280" s="28"/>
      <c r="K280" s="16" t="s">
        <v>883</v>
      </c>
      <c r="L280" s="16" t="s">
        <v>954</v>
      </c>
      <c r="M280" s="35" t="s">
        <v>91</v>
      </c>
      <c r="N280" s="36">
        <v>10</v>
      </c>
      <c r="O280" s="37">
        <f t="shared" si="33"/>
        <v>7347.14472</v>
      </c>
      <c r="P280" s="37">
        <f t="shared" si="34"/>
        <v>1224.52412</v>
      </c>
      <c r="Q280" s="37">
        <f t="shared" si="35"/>
        <v>1224.52412</v>
      </c>
      <c r="R280" s="37">
        <f t="shared" si="36"/>
        <v>1224.52412</v>
      </c>
      <c r="S280" s="37">
        <f t="shared" si="37"/>
        <v>1224.52412</v>
      </c>
      <c r="T280" s="37">
        <f t="shared" si="38"/>
        <v>12245.2412</v>
      </c>
      <c r="U280" s="45">
        <f t="shared" si="39"/>
        <v>378.718800000001</v>
      </c>
      <c r="V280" s="46">
        <v>0.03</v>
      </c>
      <c r="W280" s="37">
        <f t="shared" si="40"/>
        <v>378.7188</v>
      </c>
    </row>
    <row r="281" s="1" customFormat="1" spans="1:23">
      <c r="A281" s="13" t="s">
        <v>583</v>
      </c>
      <c r="B281" s="27" t="s">
        <v>584</v>
      </c>
      <c r="C281" s="28"/>
      <c r="D281" s="28"/>
      <c r="E281" s="29" t="s">
        <v>2</v>
      </c>
      <c r="F281" s="16" t="s">
        <v>58</v>
      </c>
      <c r="G281" s="17">
        <v>6042.17</v>
      </c>
      <c r="H281" s="18"/>
      <c r="I281" s="28"/>
      <c r="J281" s="28"/>
      <c r="K281" s="16" t="s">
        <v>883</v>
      </c>
      <c r="L281" s="16" t="s">
        <v>954</v>
      </c>
      <c r="M281" s="35" t="s">
        <v>91</v>
      </c>
      <c r="N281" s="36">
        <v>10</v>
      </c>
      <c r="O281" s="37">
        <f t="shared" si="33"/>
        <v>3516.54294</v>
      </c>
      <c r="P281" s="37">
        <f t="shared" si="34"/>
        <v>586.09049</v>
      </c>
      <c r="Q281" s="37">
        <f t="shared" si="35"/>
        <v>586.09049</v>
      </c>
      <c r="R281" s="37">
        <f t="shared" si="36"/>
        <v>586.09049</v>
      </c>
      <c r="S281" s="37">
        <f t="shared" si="37"/>
        <v>586.09049</v>
      </c>
      <c r="T281" s="37">
        <f t="shared" si="38"/>
        <v>5860.9049</v>
      </c>
      <c r="U281" s="45">
        <f t="shared" si="39"/>
        <v>181.265100000002</v>
      </c>
      <c r="V281" s="46">
        <v>0.03</v>
      </c>
      <c r="W281" s="37">
        <f t="shared" si="40"/>
        <v>181.2651</v>
      </c>
    </row>
    <row r="282" s="1" customFormat="1" spans="1:23">
      <c r="A282" s="13" t="s">
        <v>585</v>
      </c>
      <c r="B282" s="27" t="s">
        <v>586</v>
      </c>
      <c r="C282" s="28"/>
      <c r="D282" s="28"/>
      <c r="E282" s="29" t="s">
        <v>2</v>
      </c>
      <c r="F282" s="16" t="s">
        <v>58</v>
      </c>
      <c r="G282" s="17">
        <v>856.06</v>
      </c>
      <c r="H282" s="18"/>
      <c r="I282" s="28"/>
      <c r="J282" s="28"/>
      <c r="K282" s="16" t="s">
        <v>883</v>
      </c>
      <c r="L282" s="16" t="s">
        <v>954</v>
      </c>
      <c r="M282" s="35" t="s">
        <v>91</v>
      </c>
      <c r="N282" s="36">
        <v>10</v>
      </c>
      <c r="O282" s="37">
        <f t="shared" si="33"/>
        <v>498.22692</v>
      </c>
      <c r="P282" s="37">
        <f t="shared" si="34"/>
        <v>83.03782</v>
      </c>
      <c r="Q282" s="37">
        <f t="shared" si="35"/>
        <v>83.03782</v>
      </c>
      <c r="R282" s="37">
        <f t="shared" si="36"/>
        <v>83.03782</v>
      </c>
      <c r="S282" s="37">
        <f t="shared" si="37"/>
        <v>83.03782</v>
      </c>
      <c r="T282" s="37">
        <f t="shared" si="38"/>
        <v>830.3782</v>
      </c>
      <c r="U282" s="45">
        <f t="shared" si="39"/>
        <v>25.6818000000001</v>
      </c>
      <c r="V282" s="46">
        <v>0.03</v>
      </c>
      <c r="W282" s="37">
        <f t="shared" si="40"/>
        <v>25.6818</v>
      </c>
    </row>
    <row r="283" s="1" customFormat="1" spans="1:23">
      <c r="A283" s="13" t="s">
        <v>587</v>
      </c>
      <c r="B283" s="27" t="s">
        <v>588</v>
      </c>
      <c r="C283" s="28"/>
      <c r="D283" s="28"/>
      <c r="E283" s="29" t="s">
        <v>2</v>
      </c>
      <c r="F283" s="16" t="s">
        <v>58</v>
      </c>
      <c r="G283" s="17">
        <v>36961.68</v>
      </c>
      <c r="H283" s="18"/>
      <c r="I283" s="28"/>
      <c r="J283" s="28"/>
      <c r="K283" s="16" t="s">
        <v>883</v>
      </c>
      <c r="L283" s="16" t="s">
        <v>954</v>
      </c>
      <c r="M283" s="35" t="s">
        <v>91</v>
      </c>
      <c r="N283" s="36">
        <v>10</v>
      </c>
      <c r="O283" s="37">
        <f t="shared" si="33"/>
        <v>21511.69776</v>
      </c>
      <c r="P283" s="37">
        <f t="shared" si="34"/>
        <v>3585.28296</v>
      </c>
      <c r="Q283" s="37">
        <f t="shared" si="35"/>
        <v>3585.28296</v>
      </c>
      <c r="R283" s="37">
        <f t="shared" si="36"/>
        <v>3585.28296</v>
      </c>
      <c r="S283" s="37">
        <f t="shared" si="37"/>
        <v>3585.28296</v>
      </c>
      <c r="T283" s="37">
        <f t="shared" si="38"/>
        <v>35852.8296</v>
      </c>
      <c r="U283" s="45">
        <f t="shared" si="39"/>
        <v>1108.8504</v>
      </c>
      <c r="V283" s="46">
        <v>0.03</v>
      </c>
      <c r="W283" s="37">
        <f t="shared" si="40"/>
        <v>1108.8504</v>
      </c>
    </row>
    <row r="284" s="1" customFormat="1" spans="1:23">
      <c r="A284" s="13" t="s">
        <v>589</v>
      </c>
      <c r="B284" s="27" t="s">
        <v>590</v>
      </c>
      <c r="C284" s="28"/>
      <c r="D284" s="28"/>
      <c r="E284" s="29" t="s">
        <v>2</v>
      </c>
      <c r="F284" s="16" t="s">
        <v>59</v>
      </c>
      <c r="G284" s="17">
        <v>7594.82</v>
      </c>
      <c r="H284" s="18"/>
      <c r="I284" s="28"/>
      <c r="J284" s="28"/>
      <c r="K284" s="16" t="s">
        <v>883</v>
      </c>
      <c r="L284" s="16" t="s">
        <v>954</v>
      </c>
      <c r="M284" s="35" t="s">
        <v>91</v>
      </c>
      <c r="N284" s="36">
        <v>10</v>
      </c>
      <c r="O284" s="37">
        <f t="shared" si="33"/>
        <v>4420.18524</v>
      </c>
      <c r="P284" s="37">
        <f t="shared" si="34"/>
        <v>736.69754</v>
      </c>
      <c r="Q284" s="37">
        <f t="shared" si="35"/>
        <v>736.69754</v>
      </c>
      <c r="R284" s="37">
        <f t="shared" si="36"/>
        <v>736.69754</v>
      </c>
      <c r="S284" s="37">
        <f t="shared" si="37"/>
        <v>736.69754</v>
      </c>
      <c r="T284" s="37">
        <f t="shared" si="38"/>
        <v>7366.9754</v>
      </c>
      <c r="U284" s="45">
        <f t="shared" si="39"/>
        <v>227.8446</v>
      </c>
      <c r="V284" s="46">
        <v>0.03</v>
      </c>
      <c r="W284" s="37">
        <f t="shared" si="40"/>
        <v>227.8446</v>
      </c>
    </row>
    <row r="285" s="1" customFormat="1" spans="1:23">
      <c r="A285" s="13" t="s">
        <v>591</v>
      </c>
      <c r="B285" s="27" t="s">
        <v>340</v>
      </c>
      <c r="C285" s="28"/>
      <c r="D285" s="28"/>
      <c r="E285" s="29" t="s">
        <v>2</v>
      </c>
      <c r="F285" s="16" t="s">
        <v>59</v>
      </c>
      <c r="G285" s="17">
        <v>1823.36</v>
      </c>
      <c r="H285" s="18"/>
      <c r="I285" s="28"/>
      <c r="J285" s="28"/>
      <c r="K285" s="16" t="s">
        <v>883</v>
      </c>
      <c r="L285" s="16" t="s">
        <v>954</v>
      </c>
      <c r="M285" s="35" t="s">
        <v>91</v>
      </c>
      <c r="N285" s="36">
        <v>10</v>
      </c>
      <c r="O285" s="37">
        <f t="shared" si="33"/>
        <v>1061.19552</v>
      </c>
      <c r="P285" s="37">
        <f t="shared" si="34"/>
        <v>176.86592</v>
      </c>
      <c r="Q285" s="37">
        <f t="shared" si="35"/>
        <v>176.86592</v>
      </c>
      <c r="R285" s="37">
        <f t="shared" si="36"/>
        <v>176.86592</v>
      </c>
      <c r="S285" s="37">
        <f t="shared" si="37"/>
        <v>176.86592</v>
      </c>
      <c r="T285" s="37">
        <f t="shared" si="38"/>
        <v>1768.6592</v>
      </c>
      <c r="U285" s="45">
        <f t="shared" si="39"/>
        <v>54.7008000000001</v>
      </c>
      <c r="V285" s="46">
        <v>0.03</v>
      </c>
      <c r="W285" s="37">
        <f t="shared" si="40"/>
        <v>54.7008</v>
      </c>
    </row>
    <row r="286" s="1" customFormat="1" spans="1:23">
      <c r="A286" s="13" t="s">
        <v>592</v>
      </c>
      <c r="B286" s="27" t="s">
        <v>355</v>
      </c>
      <c r="C286" s="28"/>
      <c r="D286" s="28"/>
      <c r="E286" s="29" t="s">
        <v>2</v>
      </c>
      <c r="F286" s="16" t="s">
        <v>59</v>
      </c>
      <c r="G286" s="17">
        <v>254.04</v>
      </c>
      <c r="H286" s="18"/>
      <c r="I286" s="28"/>
      <c r="J286" s="28"/>
      <c r="K286" s="16" t="s">
        <v>883</v>
      </c>
      <c r="L286" s="16" t="s">
        <v>954</v>
      </c>
      <c r="M286" s="35" t="s">
        <v>91</v>
      </c>
      <c r="N286" s="36">
        <v>10</v>
      </c>
      <c r="O286" s="37">
        <f t="shared" si="33"/>
        <v>147.85128</v>
      </c>
      <c r="P286" s="37">
        <f t="shared" si="34"/>
        <v>24.64188</v>
      </c>
      <c r="Q286" s="37">
        <f t="shared" si="35"/>
        <v>24.64188</v>
      </c>
      <c r="R286" s="37">
        <f t="shared" si="36"/>
        <v>24.64188</v>
      </c>
      <c r="S286" s="37">
        <f t="shared" si="37"/>
        <v>24.64188</v>
      </c>
      <c r="T286" s="37">
        <f t="shared" si="38"/>
        <v>246.4188</v>
      </c>
      <c r="U286" s="45">
        <f t="shared" si="39"/>
        <v>7.62120000000007</v>
      </c>
      <c r="V286" s="46">
        <v>0.03</v>
      </c>
      <c r="W286" s="37">
        <f t="shared" si="40"/>
        <v>7.6212</v>
      </c>
    </row>
    <row r="287" s="1" customFormat="1" spans="1:23">
      <c r="A287" s="13" t="s">
        <v>593</v>
      </c>
      <c r="B287" s="27" t="s">
        <v>594</v>
      </c>
      <c r="C287" s="28"/>
      <c r="D287" s="28"/>
      <c r="E287" s="29" t="s">
        <v>2</v>
      </c>
      <c r="F287" s="16" t="s">
        <v>59</v>
      </c>
      <c r="G287" s="17">
        <v>399.1</v>
      </c>
      <c r="H287" s="18"/>
      <c r="I287" s="28"/>
      <c r="J287" s="28"/>
      <c r="K287" s="16" t="s">
        <v>883</v>
      </c>
      <c r="L287" s="16" t="s">
        <v>954</v>
      </c>
      <c r="M287" s="35" t="s">
        <v>91</v>
      </c>
      <c r="N287" s="36">
        <v>10</v>
      </c>
      <c r="O287" s="37">
        <f t="shared" si="33"/>
        <v>232.2762</v>
      </c>
      <c r="P287" s="37">
        <f t="shared" si="34"/>
        <v>38.7127</v>
      </c>
      <c r="Q287" s="37">
        <f t="shared" si="35"/>
        <v>38.7127</v>
      </c>
      <c r="R287" s="37">
        <f t="shared" si="36"/>
        <v>38.7127</v>
      </c>
      <c r="S287" s="37">
        <f t="shared" si="37"/>
        <v>38.7127</v>
      </c>
      <c r="T287" s="37">
        <f t="shared" si="38"/>
        <v>387.127</v>
      </c>
      <c r="U287" s="45">
        <f t="shared" si="39"/>
        <v>11.9730000000001</v>
      </c>
      <c r="V287" s="46">
        <v>0.03</v>
      </c>
      <c r="W287" s="37">
        <f t="shared" si="40"/>
        <v>11.973</v>
      </c>
    </row>
    <row r="288" s="1" customFormat="1" spans="1:23">
      <c r="A288" s="13" t="s">
        <v>595</v>
      </c>
      <c r="B288" s="27" t="s">
        <v>596</v>
      </c>
      <c r="C288" s="28"/>
      <c r="D288" s="28"/>
      <c r="E288" s="29" t="s">
        <v>2</v>
      </c>
      <c r="F288" s="16" t="s">
        <v>59</v>
      </c>
      <c r="G288" s="17">
        <v>6941.13</v>
      </c>
      <c r="H288" s="18"/>
      <c r="I288" s="28"/>
      <c r="J288" s="28"/>
      <c r="K288" s="16" t="s">
        <v>883</v>
      </c>
      <c r="L288" s="16" t="s">
        <v>954</v>
      </c>
      <c r="M288" s="35" t="s">
        <v>91</v>
      </c>
      <c r="N288" s="36">
        <v>10</v>
      </c>
      <c r="O288" s="37">
        <f t="shared" si="33"/>
        <v>4039.73766</v>
      </c>
      <c r="P288" s="37">
        <f t="shared" si="34"/>
        <v>673.28961</v>
      </c>
      <c r="Q288" s="37">
        <f t="shared" si="35"/>
        <v>673.28961</v>
      </c>
      <c r="R288" s="37">
        <f t="shared" si="36"/>
        <v>673.28961</v>
      </c>
      <c r="S288" s="37">
        <f t="shared" si="37"/>
        <v>673.28961</v>
      </c>
      <c r="T288" s="37">
        <f t="shared" si="38"/>
        <v>6732.8961</v>
      </c>
      <c r="U288" s="45">
        <f t="shared" si="39"/>
        <v>208.2339</v>
      </c>
      <c r="V288" s="46">
        <v>0.03</v>
      </c>
      <c r="W288" s="37">
        <f t="shared" si="40"/>
        <v>208.2339</v>
      </c>
    </row>
    <row r="289" s="1" customFormat="1" spans="1:23">
      <c r="A289" s="13" t="s">
        <v>597</v>
      </c>
      <c r="B289" s="27" t="s">
        <v>598</v>
      </c>
      <c r="C289" s="28"/>
      <c r="D289" s="28"/>
      <c r="E289" s="29" t="s">
        <v>2</v>
      </c>
      <c r="F289" s="16" t="s">
        <v>59</v>
      </c>
      <c r="G289" s="17">
        <v>1042.84</v>
      </c>
      <c r="H289" s="18"/>
      <c r="I289" s="28"/>
      <c r="J289" s="28"/>
      <c r="K289" s="16" t="s">
        <v>883</v>
      </c>
      <c r="L289" s="16" t="s">
        <v>954</v>
      </c>
      <c r="M289" s="35" t="s">
        <v>91</v>
      </c>
      <c r="N289" s="36">
        <v>10</v>
      </c>
      <c r="O289" s="37">
        <f t="shared" si="33"/>
        <v>606.93288</v>
      </c>
      <c r="P289" s="37">
        <f t="shared" si="34"/>
        <v>101.15548</v>
      </c>
      <c r="Q289" s="37">
        <f t="shared" si="35"/>
        <v>101.15548</v>
      </c>
      <c r="R289" s="37">
        <f t="shared" si="36"/>
        <v>101.15548</v>
      </c>
      <c r="S289" s="37">
        <f t="shared" si="37"/>
        <v>101.15548</v>
      </c>
      <c r="T289" s="37">
        <f t="shared" si="38"/>
        <v>1011.5548</v>
      </c>
      <c r="U289" s="45">
        <f t="shared" si="39"/>
        <v>31.2852</v>
      </c>
      <c r="V289" s="46">
        <v>0.03</v>
      </c>
      <c r="W289" s="37">
        <f t="shared" si="40"/>
        <v>31.2852</v>
      </c>
    </row>
    <row r="290" s="1" customFormat="1" spans="1:23">
      <c r="A290" s="13" t="s">
        <v>599</v>
      </c>
      <c r="B290" s="27" t="s">
        <v>600</v>
      </c>
      <c r="C290" s="28"/>
      <c r="D290" s="28"/>
      <c r="E290" s="29" t="s">
        <v>2</v>
      </c>
      <c r="F290" s="16" t="s">
        <v>59</v>
      </c>
      <c r="G290" s="17">
        <v>3445.86</v>
      </c>
      <c r="H290" s="18"/>
      <c r="I290" s="28"/>
      <c r="J290" s="28"/>
      <c r="K290" s="16" t="s">
        <v>883</v>
      </c>
      <c r="L290" s="16" t="s">
        <v>954</v>
      </c>
      <c r="M290" s="35" t="s">
        <v>91</v>
      </c>
      <c r="N290" s="36">
        <v>10</v>
      </c>
      <c r="O290" s="37">
        <f t="shared" si="33"/>
        <v>2005.49052</v>
      </c>
      <c r="P290" s="37">
        <f t="shared" si="34"/>
        <v>334.24842</v>
      </c>
      <c r="Q290" s="37">
        <f t="shared" si="35"/>
        <v>334.24842</v>
      </c>
      <c r="R290" s="37">
        <f t="shared" si="36"/>
        <v>334.24842</v>
      </c>
      <c r="S290" s="37">
        <f t="shared" si="37"/>
        <v>334.24842</v>
      </c>
      <c r="T290" s="37">
        <f t="shared" si="38"/>
        <v>3342.4842</v>
      </c>
      <c r="U290" s="45">
        <f t="shared" si="39"/>
        <v>103.3758</v>
      </c>
      <c r="V290" s="46">
        <v>0.03</v>
      </c>
      <c r="W290" s="37">
        <f t="shared" si="40"/>
        <v>103.3758</v>
      </c>
    </row>
    <row r="291" s="1" customFormat="1" spans="1:23">
      <c r="A291" s="13" t="s">
        <v>601</v>
      </c>
      <c r="B291" s="27" t="s">
        <v>602</v>
      </c>
      <c r="C291" s="28"/>
      <c r="D291" s="28"/>
      <c r="E291" s="29" t="s">
        <v>2</v>
      </c>
      <c r="F291" s="16" t="s">
        <v>59</v>
      </c>
      <c r="G291" s="17">
        <v>6451.59</v>
      </c>
      <c r="H291" s="18"/>
      <c r="I291" s="28"/>
      <c r="J291" s="28"/>
      <c r="K291" s="16" t="s">
        <v>883</v>
      </c>
      <c r="L291" s="16" t="s">
        <v>954</v>
      </c>
      <c r="M291" s="35" t="s">
        <v>91</v>
      </c>
      <c r="N291" s="36">
        <v>10</v>
      </c>
      <c r="O291" s="37">
        <f t="shared" si="33"/>
        <v>3754.82538</v>
      </c>
      <c r="P291" s="37">
        <f t="shared" si="34"/>
        <v>625.80423</v>
      </c>
      <c r="Q291" s="37">
        <f t="shared" si="35"/>
        <v>625.80423</v>
      </c>
      <c r="R291" s="37">
        <f t="shared" si="36"/>
        <v>625.80423</v>
      </c>
      <c r="S291" s="37">
        <f t="shared" si="37"/>
        <v>625.80423</v>
      </c>
      <c r="T291" s="37">
        <f t="shared" si="38"/>
        <v>6258.0423</v>
      </c>
      <c r="U291" s="45">
        <f t="shared" si="39"/>
        <v>193.547700000001</v>
      </c>
      <c r="V291" s="46">
        <v>0.03</v>
      </c>
      <c r="W291" s="37">
        <f t="shared" si="40"/>
        <v>193.5477</v>
      </c>
    </row>
    <row r="292" s="1" customFormat="1" spans="1:23">
      <c r="A292" s="13" t="s">
        <v>603</v>
      </c>
      <c r="B292" s="27" t="s">
        <v>604</v>
      </c>
      <c r="C292" s="28"/>
      <c r="D292" s="28"/>
      <c r="E292" s="29" t="s">
        <v>2</v>
      </c>
      <c r="F292" s="16" t="s">
        <v>50</v>
      </c>
      <c r="G292" s="17">
        <v>1102.91</v>
      </c>
      <c r="H292" s="18"/>
      <c r="I292" s="28"/>
      <c r="J292" s="28"/>
      <c r="K292" s="16" t="s">
        <v>883</v>
      </c>
      <c r="L292" s="16" t="s">
        <v>954</v>
      </c>
      <c r="M292" s="35" t="s">
        <v>91</v>
      </c>
      <c r="N292" s="36">
        <v>10</v>
      </c>
      <c r="O292" s="37">
        <f t="shared" si="33"/>
        <v>641.89362</v>
      </c>
      <c r="P292" s="37">
        <f t="shared" si="34"/>
        <v>106.98227</v>
      </c>
      <c r="Q292" s="37">
        <f t="shared" si="35"/>
        <v>106.98227</v>
      </c>
      <c r="R292" s="37">
        <f t="shared" si="36"/>
        <v>106.98227</v>
      </c>
      <c r="S292" s="37">
        <f t="shared" si="37"/>
        <v>106.98227</v>
      </c>
      <c r="T292" s="37">
        <f t="shared" si="38"/>
        <v>1069.8227</v>
      </c>
      <c r="U292" s="45">
        <f t="shared" si="39"/>
        <v>33.0873000000001</v>
      </c>
      <c r="V292" s="46">
        <v>0.03</v>
      </c>
      <c r="W292" s="37">
        <f t="shared" si="40"/>
        <v>33.0873</v>
      </c>
    </row>
    <row r="293" s="1" customFormat="1" spans="1:23">
      <c r="A293" s="13" t="s">
        <v>605</v>
      </c>
      <c r="B293" s="27" t="s">
        <v>606</v>
      </c>
      <c r="C293" s="28"/>
      <c r="D293" s="28"/>
      <c r="E293" s="29" t="s">
        <v>2</v>
      </c>
      <c r="F293" s="16" t="s">
        <v>50</v>
      </c>
      <c r="G293" s="17">
        <v>3247.03</v>
      </c>
      <c r="H293" s="18"/>
      <c r="I293" s="28"/>
      <c r="J293" s="28"/>
      <c r="K293" s="16" t="s">
        <v>883</v>
      </c>
      <c r="L293" s="16" t="s">
        <v>954</v>
      </c>
      <c r="M293" s="35" t="s">
        <v>91</v>
      </c>
      <c r="N293" s="36">
        <v>10</v>
      </c>
      <c r="O293" s="37">
        <f t="shared" si="33"/>
        <v>1889.77146</v>
      </c>
      <c r="P293" s="37">
        <f t="shared" si="34"/>
        <v>314.96191</v>
      </c>
      <c r="Q293" s="37">
        <f t="shared" si="35"/>
        <v>314.96191</v>
      </c>
      <c r="R293" s="37">
        <f t="shared" si="36"/>
        <v>314.96191</v>
      </c>
      <c r="S293" s="37">
        <f t="shared" si="37"/>
        <v>314.96191</v>
      </c>
      <c r="T293" s="37">
        <f t="shared" si="38"/>
        <v>3149.6191</v>
      </c>
      <c r="U293" s="45">
        <f t="shared" si="39"/>
        <v>97.4109000000003</v>
      </c>
      <c r="V293" s="46">
        <v>0.03</v>
      </c>
      <c r="W293" s="37">
        <f t="shared" si="40"/>
        <v>97.4109</v>
      </c>
    </row>
    <row r="294" s="1" customFormat="1" spans="1:23">
      <c r="A294" s="13" t="s">
        <v>607</v>
      </c>
      <c r="B294" s="27" t="s">
        <v>119</v>
      </c>
      <c r="C294" s="28"/>
      <c r="D294" s="28"/>
      <c r="E294" s="29" t="s">
        <v>2</v>
      </c>
      <c r="F294" s="16" t="s">
        <v>50</v>
      </c>
      <c r="G294" s="17">
        <v>14839.36</v>
      </c>
      <c r="H294" s="18"/>
      <c r="I294" s="28"/>
      <c r="J294" s="28"/>
      <c r="K294" s="16" t="s">
        <v>883</v>
      </c>
      <c r="L294" s="16" t="s">
        <v>954</v>
      </c>
      <c r="M294" s="35" t="s">
        <v>91</v>
      </c>
      <c r="N294" s="36">
        <v>10</v>
      </c>
      <c r="O294" s="37">
        <f t="shared" si="33"/>
        <v>8636.50752</v>
      </c>
      <c r="P294" s="37">
        <f t="shared" si="34"/>
        <v>1439.41792</v>
      </c>
      <c r="Q294" s="37">
        <f t="shared" si="35"/>
        <v>1439.41792</v>
      </c>
      <c r="R294" s="37">
        <f t="shared" si="36"/>
        <v>1439.41792</v>
      </c>
      <c r="S294" s="37">
        <f t="shared" si="37"/>
        <v>1439.41792</v>
      </c>
      <c r="T294" s="37">
        <f t="shared" si="38"/>
        <v>14394.1792</v>
      </c>
      <c r="U294" s="45">
        <f t="shared" si="39"/>
        <v>445.1808</v>
      </c>
      <c r="V294" s="46">
        <v>0.03</v>
      </c>
      <c r="W294" s="37">
        <f t="shared" si="40"/>
        <v>445.1808</v>
      </c>
    </row>
    <row r="295" s="1" customFormat="1" spans="1:23">
      <c r="A295" s="13" t="s">
        <v>608</v>
      </c>
      <c r="B295" s="27" t="s">
        <v>121</v>
      </c>
      <c r="C295" s="28"/>
      <c r="D295" s="28"/>
      <c r="E295" s="29" t="s">
        <v>2</v>
      </c>
      <c r="F295" s="16" t="s">
        <v>50</v>
      </c>
      <c r="G295" s="17">
        <v>66732.48</v>
      </c>
      <c r="H295" s="18"/>
      <c r="I295" s="28"/>
      <c r="J295" s="28"/>
      <c r="K295" s="16" t="s">
        <v>883</v>
      </c>
      <c r="L295" s="16" t="s">
        <v>954</v>
      </c>
      <c r="M295" s="35" t="s">
        <v>91</v>
      </c>
      <c r="N295" s="36">
        <v>10</v>
      </c>
      <c r="O295" s="37">
        <f t="shared" si="33"/>
        <v>38838.30336</v>
      </c>
      <c r="P295" s="37">
        <f t="shared" si="34"/>
        <v>6473.05056</v>
      </c>
      <c r="Q295" s="37">
        <f t="shared" si="35"/>
        <v>6473.05056</v>
      </c>
      <c r="R295" s="37">
        <f t="shared" si="36"/>
        <v>6473.05056</v>
      </c>
      <c r="S295" s="37">
        <f t="shared" si="37"/>
        <v>6473.05056</v>
      </c>
      <c r="T295" s="37">
        <f t="shared" si="38"/>
        <v>64730.5056</v>
      </c>
      <c r="U295" s="45">
        <f t="shared" si="39"/>
        <v>2001.97439999999</v>
      </c>
      <c r="V295" s="46">
        <v>0.03</v>
      </c>
      <c r="W295" s="37">
        <f t="shared" si="40"/>
        <v>2001.9744</v>
      </c>
    </row>
    <row r="296" s="1" customFormat="1" spans="1:23">
      <c r="A296" s="13" t="s">
        <v>609</v>
      </c>
      <c r="B296" s="27" t="s">
        <v>123</v>
      </c>
      <c r="C296" s="28"/>
      <c r="D296" s="28"/>
      <c r="E296" s="29" t="s">
        <v>2</v>
      </c>
      <c r="F296" s="16" t="s">
        <v>50</v>
      </c>
      <c r="G296" s="17">
        <v>8576.71</v>
      </c>
      <c r="H296" s="18"/>
      <c r="I296" s="28"/>
      <c r="J296" s="28"/>
      <c r="K296" s="16" t="s">
        <v>883</v>
      </c>
      <c r="L296" s="16" t="s">
        <v>954</v>
      </c>
      <c r="M296" s="35" t="s">
        <v>91</v>
      </c>
      <c r="N296" s="36">
        <v>10</v>
      </c>
      <c r="O296" s="37">
        <f t="shared" si="33"/>
        <v>4991.64522</v>
      </c>
      <c r="P296" s="37">
        <f t="shared" si="34"/>
        <v>831.94087</v>
      </c>
      <c r="Q296" s="37">
        <f t="shared" si="35"/>
        <v>831.94087</v>
      </c>
      <c r="R296" s="37">
        <f t="shared" si="36"/>
        <v>831.94087</v>
      </c>
      <c r="S296" s="37">
        <f t="shared" si="37"/>
        <v>831.94087</v>
      </c>
      <c r="T296" s="37">
        <f t="shared" si="38"/>
        <v>8319.4087</v>
      </c>
      <c r="U296" s="45">
        <f t="shared" si="39"/>
        <v>257.301300000003</v>
      </c>
      <c r="V296" s="46">
        <v>0.03</v>
      </c>
      <c r="W296" s="37">
        <f t="shared" si="40"/>
        <v>257.3013</v>
      </c>
    </row>
    <row r="297" s="1" customFormat="1" spans="1:23">
      <c r="A297" s="13" t="s">
        <v>610</v>
      </c>
      <c r="B297" s="27" t="s">
        <v>125</v>
      </c>
      <c r="C297" s="28"/>
      <c r="D297" s="28"/>
      <c r="E297" s="29" t="s">
        <v>2</v>
      </c>
      <c r="F297" s="16" t="s">
        <v>50</v>
      </c>
      <c r="G297" s="17">
        <v>34079.75</v>
      </c>
      <c r="H297" s="18"/>
      <c r="I297" s="28"/>
      <c r="J297" s="28"/>
      <c r="K297" s="16" t="s">
        <v>883</v>
      </c>
      <c r="L297" s="16" t="s">
        <v>954</v>
      </c>
      <c r="M297" s="35" t="s">
        <v>91</v>
      </c>
      <c r="N297" s="36">
        <v>10</v>
      </c>
      <c r="O297" s="37">
        <f t="shared" si="33"/>
        <v>19834.4145</v>
      </c>
      <c r="P297" s="37">
        <f t="shared" si="34"/>
        <v>3305.73575</v>
      </c>
      <c r="Q297" s="37">
        <f t="shared" si="35"/>
        <v>3305.73575</v>
      </c>
      <c r="R297" s="37">
        <f t="shared" si="36"/>
        <v>3305.73575</v>
      </c>
      <c r="S297" s="37">
        <f t="shared" si="37"/>
        <v>3305.73575</v>
      </c>
      <c r="T297" s="37">
        <f t="shared" si="38"/>
        <v>33057.3575</v>
      </c>
      <c r="U297" s="45">
        <f t="shared" si="39"/>
        <v>1022.3925</v>
      </c>
      <c r="V297" s="46">
        <v>0.03</v>
      </c>
      <c r="W297" s="37">
        <f t="shared" si="40"/>
        <v>1022.3925</v>
      </c>
    </row>
    <row r="298" s="1" customFormat="1" spans="1:23">
      <c r="A298" s="13" t="s">
        <v>611</v>
      </c>
      <c r="B298" s="27" t="s">
        <v>127</v>
      </c>
      <c r="C298" s="28"/>
      <c r="D298" s="28"/>
      <c r="E298" s="29" t="s">
        <v>2</v>
      </c>
      <c r="F298" s="16" t="s">
        <v>50</v>
      </c>
      <c r="G298" s="17">
        <v>16788.11</v>
      </c>
      <c r="H298" s="18"/>
      <c r="I298" s="28"/>
      <c r="J298" s="28"/>
      <c r="K298" s="16" t="s">
        <v>883</v>
      </c>
      <c r="L298" s="16" t="s">
        <v>954</v>
      </c>
      <c r="M298" s="35" t="s">
        <v>91</v>
      </c>
      <c r="N298" s="36">
        <v>10</v>
      </c>
      <c r="O298" s="37">
        <f t="shared" si="33"/>
        <v>9770.68002</v>
      </c>
      <c r="P298" s="37">
        <f t="shared" si="34"/>
        <v>1628.44667</v>
      </c>
      <c r="Q298" s="37">
        <f t="shared" si="35"/>
        <v>1628.44667</v>
      </c>
      <c r="R298" s="37">
        <f t="shared" si="36"/>
        <v>1628.44667</v>
      </c>
      <c r="S298" s="37">
        <f t="shared" si="37"/>
        <v>1628.44667</v>
      </c>
      <c r="T298" s="37">
        <f t="shared" si="38"/>
        <v>16284.4667</v>
      </c>
      <c r="U298" s="45">
        <f t="shared" si="39"/>
        <v>503.643300000003</v>
      </c>
      <c r="V298" s="46">
        <v>0.03</v>
      </c>
      <c r="W298" s="37">
        <f t="shared" si="40"/>
        <v>503.6433</v>
      </c>
    </row>
    <row r="299" s="1" customFormat="1" spans="1:23">
      <c r="A299" s="13" t="s">
        <v>612</v>
      </c>
      <c r="B299" s="27" t="s">
        <v>613</v>
      </c>
      <c r="C299" s="28"/>
      <c r="D299" s="28"/>
      <c r="E299" s="29" t="s">
        <v>2</v>
      </c>
      <c r="F299" s="16" t="s">
        <v>24</v>
      </c>
      <c r="G299" s="17">
        <v>11591.71</v>
      </c>
      <c r="H299" s="18"/>
      <c r="I299" s="28"/>
      <c r="J299" s="28"/>
      <c r="K299" s="16" t="s">
        <v>883</v>
      </c>
      <c r="L299" s="16" t="s">
        <v>954</v>
      </c>
      <c r="M299" s="35" t="s">
        <v>91</v>
      </c>
      <c r="N299" s="36">
        <v>10</v>
      </c>
      <c r="O299" s="37">
        <f t="shared" si="33"/>
        <v>6746.37522</v>
      </c>
      <c r="P299" s="37">
        <f t="shared" si="34"/>
        <v>1124.39587</v>
      </c>
      <c r="Q299" s="37">
        <f t="shared" si="35"/>
        <v>1124.39587</v>
      </c>
      <c r="R299" s="37">
        <f t="shared" si="36"/>
        <v>1124.39587</v>
      </c>
      <c r="S299" s="37">
        <f t="shared" si="37"/>
        <v>1124.39587</v>
      </c>
      <c r="T299" s="37">
        <f t="shared" si="38"/>
        <v>11243.9587</v>
      </c>
      <c r="U299" s="45">
        <f t="shared" si="39"/>
        <v>347.7513</v>
      </c>
      <c r="V299" s="46">
        <v>0.03</v>
      </c>
      <c r="W299" s="37">
        <f t="shared" si="40"/>
        <v>347.7513</v>
      </c>
    </row>
    <row r="300" s="1" customFormat="1" spans="1:23">
      <c r="A300" s="13" t="s">
        <v>614</v>
      </c>
      <c r="B300" s="27" t="s">
        <v>285</v>
      </c>
      <c r="C300" s="28"/>
      <c r="D300" s="28"/>
      <c r="E300" s="29" t="s">
        <v>2</v>
      </c>
      <c r="F300" s="16" t="s">
        <v>24</v>
      </c>
      <c r="G300" s="17">
        <v>3714.13</v>
      </c>
      <c r="H300" s="18"/>
      <c r="I300" s="28"/>
      <c r="J300" s="28"/>
      <c r="K300" s="16" t="s">
        <v>883</v>
      </c>
      <c r="L300" s="16" t="s">
        <v>954</v>
      </c>
      <c r="M300" s="35" t="s">
        <v>91</v>
      </c>
      <c r="N300" s="36">
        <v>10</v>
      </c>
      <c r="O300" s="37">
        <f t="shared" si="33"/>
        <v>2161.62366</v>
      </c>
      <c r="P300" s="37">
        <f t="shared" si="34"/>
        <v>360.27061</v>
      </c>
      <c r="Q300" s="37">
        <f t="shared" si="35"/>
        <v>360.27061</v>
      </c>
      <c r="R300" s="37">
        <f t="shared" si="36"/>
        <v>360.27061</v>
      </c>
      <c r="S300" s="37">
        <f t="shared" si="37"/>
        <v>360.27061</v>
      </c>
      <c r="T300" s="37">
        <f t="shared" si="38"/>
        <v>3602.7061</v>
      </c>
      <c r="U300" s="45">
        <f t="shared" si="39"/>
        <v>111.4239</v>
      </c>
      <c r="V300" s="46">
        <v>0.03</v>
      </c>
      <c r="W300" s="37">
        <f t="shared" si="40"/>
        <v>111.4239</v>
      </c>
    </row>
    <row r="301" s="1" customFormat="1" spans="1:23">
      <c r="A301" s="13" t="s">
        <v>615</v>
      </c>
      <c r="B301" s="27" t="s">
        <v>616</v>
      </c>
      <c r="C301" s="28"/>
      <c r="D301" s="28"/>
      <c r="E301" s="29" t="s">
        <v>2</v>
      </c>
      <c r="F301" s="16" t="s">
        <v>24</v>
      </c>
      <c r="G301" s="17">
        <v>9441.83</v>
      </c>
      <c r="H301" s="18"/>
      <c r="I301" s="28"/>
      <c r="J301" s="28"/>
      <c r="K301" s="16" t="s">
        <v>883</v>
      </c>
      <c r="L301" s="16" t="s">
        <v>954</v>
      </c>
      <c r="M301" s="35" t="s">
        <v>91</v>
      </c>
      <c r="N301" s="36">
        <v>10</v>
      </c>
      <c r="O301" s="37">
        <f t="shared" si="33"/>
        <v>5495.14506</v>
      </c>
      <c r="P301" s="37">
        <f t="shared" si="34"/>
        <v>915.85751</v>
      </c>
      <c r="Q301" s="37">
        <f t="shared" si="35"/>
        <v>915.85751</v>
      </c>
      <c r="R301" s="37">
        <f t="shared" si="36"/>
        <v>915.85751</v>
      </c>
      <c r="S301" s="37">
        <f t="shared" si="37"/>
        <v>915.85751</v>
      </c>
      <c r="T301" s="37">
        <f t="shared" si="38"/>
        <v>9158.5751</v>
      </c>
      <c r="U301" s="45">
        <f t="shared" si="39"/>
        <v>283.2549</v>
      </c>
      <c r="V301" s="46">
        <v>0.03</v>
      </c>
      <c r="W301" s="37">
        <f t="shared" si="40"/>
        <v>283.2549</v>
      </c>
    </row>
    <row r="302" s="1" customFormat="1" spans="1:23">
      <c r="A302" s="13" t="s">
        <v>617</v>
      </c>
      <c r="B302" s="27" t="s">
        <v>618</v>
      </c>
      <c r="C302" s="28"/>
      <c r="D302" s="28"/>
      <c r="E302" s="29" t="s">
        <v>2</v>
      </c>
      <c r="F302" s="16" t="s">
        <v>46</v>
      </c>
      <c r="G302" s="17">
        <v>248068.32</v>
      </c>
      <c r="H302" s="18"/>
      <c r="I302" s="28"/>
      <c r="J302" s="28"/>
      <c r="K302" s="16" t="s">
        <v>883</v>
      </c>
      <c r="L302" s="16" t="s">
        <v>954</v>
      </c>
      <c r="M302" s="35" t="s">
        <v>91</v>
      </c>
      <c r="N302" s="36">
        <v>10</v>
      </c>
      <c r="O302" s="37">
        <f t="shared" si="33"/>
        <v>144375.76224</v>
      </c>
      <c r="P302" s="37">
        <f t="shared" si="34"/>
        <v>24062.62704</v>
      </c>
      <c r="Q302" s="37">
        <f t="shared" si="35"/>
        <v>24062.62704</v>
      </c>
      <c r="R302" s="37">
        <f t="shared" si="36"/>
        <v>24062.62704</v>
      </c>
      <c r="S302" s="37">
        <f t="shared" si="37"/>
        <v>24062.62704</v>
      </c>
      <c r="T302" s="37">
        <f t="shared" si="38"/>
        <v>240626.2704</v>
      </c>
      <c r="U302" s="45">
        <f t="shared" si="39"/>
        <v>7442.04960000003</v>
      </c>
      <c r="V302" s="46">
        <v>0.03</v>
      </c>
      <c r="W302" s="37">
        <f t="shared" si="40"/>
        <v>7442.0496</v>
      </c>
    </row>
    <row r="303" s="1" customFormat="1" spans="1:23">
      <c r="A303" s="13" t="s">
        <v>619</v>
      </c>
      <c r="B303" s="27" t="s">
        <v>494</v>
      </c>
      <c r="C303" s="28"/>
      <c r="D303" s="28"/>
      <c r="E303" s="29" t="s">
        <v>2</v>
      </c>
      <c r="F303" s="16" t="s">
        <v>24</v>
      </c>
      <c r="G303" s="17">
        <v>379.64</v>
      </c>
      <c r="H303" s="18"/>
      <c r="I303" s="28"/>
      <c r="J303" s="28"/>
      <c r="K303" s="16" t="s">
        <v>883</v>
      </c>
      <c r="L303" s="16" t="s">
        <v>954</v>
      </c>
      <c r="M303" s="35" t="s">
        <v>91</v>
      </c>
      <c r="N303" s="36">
        <v>10</v>
      </c>
      <c r="O303" s="37">
        <f t="shared" si="33"/>
        <v>220.95048</v>
      </c>
      <c r="P303" s="37">
        <f t="shared" si="34"/>
        <v>36.82508</v>
      </c>
      <c r="Q303" s="37">
        <f t="shared" si="35"/>
        <v>36.82508</v>
      </c>
      <c r="R303" s="37">
        <f t="shared" si="36"/>
        <v>36.82508</v>
      </c>
      <c r="S303" s="37">
        <f t="shared" si="37"/>
        <v>36.82508</v>
      </c>
      <c r="T303" s="37">
        <f t="shared" si="38"/>
        <v>368.2508</v>
      </c>
      <c r="U303" s="45">
        <f t="shared" si="39"/>
        <v>11.3892</v>
      </c>
      <c r="V303" s="46">
        <v>0.03</v>
      </c>
      <c r="W303" s="37">
        <f t="shared" si="40"/>
        <v>11.3892</v>
      </c>
    </row>
    <row r="304" s="1" customFormat="1" spans="1:23">
      <c r="A304" s="13" t="s">
        <v>620</v>
      </c>
      <c r="B304" s="27" t="s">
        <v>621</v>
      </c>
      <c r="C304" s="28"/>
      <c r="D304" s="28"/>
      <c r="E304" s="29" t="s">
        <v>2</v>
      </c>
      <c r="F304" s="16" t="s">
        <v>24</v>
      </c>
      <c r="G304" s="17">
        <v>268.7</v>
      </c>
      <c r="H304" s="18"/>
      <c r="I304" s="28"/>
      <c r="J304" s="28"/>
      <c r="K304" s="16" t="s">
        <v>883</v>
      </c>
      <c r="L304" s="16" t="s">
        <v>954</v>
      </c>
      <c r="M304" s="35" t="s">
        <v>91</v>
      </c>
      <c r="N304" s="36">
        <v>10</v>
      </c>
      <c r="O304" s="37">
        <f t="shared" si="33"/>
        <v>156.3834</v>
      </c>
      <c r="P304" s="37">
        <f t="shared" si="34"/>
        <v>26.0639</v>
      </c>
      <c r="Q304" s="37">
        <f t="shared" si="35"/>
        <v>26.0639</v>
      </c>
      <c r="R304" s="37">
        <f t="shared" si="36"/>
        <v>26.0639</v>
      </c>
      <c r="S304" s="37">
        <f t="shared" si="37"/>
        <v>26.0639</v>
      </c>
      <c r="T304" s="37">
        <f t="shared" si="38"/>
        <v>260.639</v>
      </c>
      <c r="U304" s="45">
        <f t="shared" si="39"/>
        <v>8.06100000000004</v>
      </c>
      <c r="V304" s="46">
        <v>0.03</v>
      </c>
      <c r="W304" s="37">
        <f t="shared" si="40"/>
        <v>8.061</v>
      </c>
    </row>
    <row r="305" s="1" customFormat="1" spans="1:23">
      <c r="A305" s="13" t="s">
        <v>622</v>
      </c>
      <c r="B305" s="27" t="s">
        <v>623</v>
      </c>
      <c r="C305" s="28"/>
      <c r="D305" s="28"/>
      <c r="E305" s="29" t="s">
        <v>2</v>
      </c>
      <c r="F305" s="16" t="s">
        <v>24</v>
      </c>
      <c r="G305" s="17">
        <v>1541.22</v>
      </c>
      <c r="H305" s="18"/>
      <c r="I305" s="28"/>
      <c r="J305" s="28"/>
      <c r="K305" s="16" t="s">
        <v>883</v>
      </c>
      <c r="L305" s="16" t="s">
        <v>954</v>
      </c>
      <c r="M305" s="35" t="s">
        <v>91</v>
      </c>
      <c r="N305" s="36">
        <v>10</v>
      </c>
      <c r="O305" s="37">
        <f t="shared" si="33"/>
        <v>896.99004</v>
      </c>
      <c r="P305" s="37">
        <f t="shared" si="34"/>
        <v>149.49834</v>
      </c>
      <c r="Q305" s="37">
        <f t="shared" si="35"/>
        <v>149.49834</v>
      </c>
      <c r="R305" s="37">
        <f t="shared" si="36"/>
        <v>149.49834</v>
      </c>
      <c r="S305" s="37">
        <f t="shared" si="37"/>
        <v>149.49834</v>
      </c>
      <c r="T305" s="37">
        <f t="shared" si="38"/>
        <v>1494.9834</v>
      </c>
      <c r="U305" s="45">
        <f t="shared" si="39"/>
        <v>46.2365999999995</v>
      </c>
      <c r="V305" s="46">
        <v>0.03</v>
      </c>
      <c r="W305" s="37">
        <f t="shared" si="40"/>
        <v>46.2366</v>
      </c>
    </row>
    <row r="306" s="1" customFormat="1" spans="1:23">
      <c r="A306" s="13" t="s">
        <v>624</v>
      </c>
      <c r="B306" s="27" t="s">
        <v>625</v>
      </c>
      <c r="C306" s="28"/>
      <c r="D306" s="28"/>
      <c r="E306" s="29" t="s">
        <v>2</v>
      </c>
      <c r="F306" s="16" t="s">
        <v>24</v>
      </c>
      <c r="G306" s="17">
        <v>3820.76</v>
      </c>
      <c r="H306" s="18"/>
      <c r="I306" s="28"/>
      <c r="J306" s="28"/>
      <c r="K306" s="16" t="s">
        <v>883</v>
      </c>
      <c r="L306" s="16" t="s">
        <v>954</v>
      </c>
      <c r="M306" s="35" t="s">
        <v>91</v>
      </c>
      <c r="N306" s="36">
        <v>10</v>
      </c>
      <c r="O306" s="37">
        <f t="shared" si="33"/>
        <v>2223.68232</v>
      </c>
      <c r="P306" s="37">
        <f t="shared" si="34"/>
        <v>370.61372</v>
      </c>
      <c r="Q306" s="37">
        <f t="shared" si="35"/>
        <v>370.61372</v>
      </c>
      <c r="R306" s="37">
        <f t="shared" si="36"/>
        <v>370.61372</v>
      </c>
      <c r="S306" s="37">
        <f t="shared" si="37"/>
        <v>370.61372</v>
      </c>
      <c r="T306" s="37">
        <f t="shared" si="38"/>
        <v>3706.1372</v>
      </c>
      <c r="U306" s="45">
        <f t="shared" si="39"/>
        <v>114.622800000001</v>
      </c>
      <c r="V306" s="46">
        <v>0.03</v>
      </c>
      <c r="W306" s="37">
        <f t="shared" si="40"/>
        <v>114.6228</v>
      </c>
    </row>
    <row r="307" s="1" customFormat="1" spans="1:23">
      <c r="A307" s="13" t="s">
        <v>626</v>
      </c>
      <c r="B307" s="27" t="s">
        <v>627</v>
      </c>
      <c r="C307" s="28"/>
      <c r="D307" s="28"/>
      <c r="E307" s="29" t="s">
        <v>2</v>
      </c>
      <c r="F307" s="16" t="s">
        <v>56</v>
      </c>
      <c r="G307" s="17">
        <v>2703.88</v>
      </c>
      <c r="H307" s="18"/>
      <c r="I307" s="28"/>
      <c r="J307" s="28"/>
      <c r="K307" s="16" t="s">
        <v>883</v>
      </c>
      <c r="L307" s="16" t="s">
        <v>954</v>
      </c>
      <c r="M307" s="35" t="s">
        <v>91</v>
      </c>
      <c r="N307" s="36">
        <v>10</v>
      </c>
      <c r="O307" s="37">
        <f t="shared" si="33"/>
        <v>1573.65816</v>
      </c>
      <c r="P307" s="37">
        <f t="shared" si="34"/>
        <v>262.27636</v>
      </c>
      <c r="Q307" s="37">
        <f t="shared" si="35"/>
        <v>262.27636</v>
      </c>
      <c r="R307" s="37">
        <f t="shared" si="36"/>
        <v>262.27636</v>
      </c>
      <c r="S307" s="37">
        <f t="shared" si="37"/>
        <v>262.27636</v>
      </c>
      <c r="T307" s="37">
        <f t="shared" si="38"/>
        <v>2622.7636</v>
      </c>
      <c r="U307" s="45">
        <f t="shared" si="39"/>
        <v>81.1164000000003</v>
      </c>
      <c r="V307" s="46">
        <v>0.03</v>
      </c>
      <c r="W307" s="37">
        <f t="shared" si="40"/>
        <v>81.1164</v>
      </c>
    </row>
    <row r="308" s="1" customFormat="1" spans="1:23">
      <c r="A308" s="13" t="s">
        <v>628</v>
      </c>
      <c r="B308" s="27" t="s">
        <v>552</v>
      </c>
      <c r="C308" s="28"/>
      <c r="D308" s="28"/>
      <c r="E308" s="29" t="s">
        <v>2</v>
      </c>
      <c r="F308" s="16" t="s">
        <v>56</v>
      </c>
      <c r="G308" s="17">
        <v>216.4</v>
      </c>
      <c r="H308" s="18"/>
      <c r="I308" s="28"/>
      <c r="J308" s="28"/>
      <c r="K308" s="16" t="s">
        <v>883</v>
      </c>
      <c r="L308" s="16" t="s">
        <v>954</v>
      </c>
      <c r="M308" s="35" t="s">
        <v>91</v>
      </c>
      <c r="N308" s="36">
        <v>10</v>
      </c>
      <c r="O308" s="37">
        <f t="shared" si="33"/>
        <v>125.9448</v>
      </c>
      <c r="P308" s="37">
        <f t="shared" si="34"/>
        <v>20.9908</v>
      </c>
      <c r="Q308" s="37">
        <f t="shared" si="35"/>
        <v>20.9908</v>
      </c>
      <c r="R308" s="37">
        <f t="shared" si="36"/>
        <v>20.9908</v>
      </c>
      <c r="S308" s="37">
        <f t="shared" si="37"/>
        <v>20.9908</v>
      </c>
      <c r="T308" s="37">
        <f t="shared" si="38"/>
        <v>209.908</v>
      </c>
      <c r="U308" s="45">
        <f t="shared" si="39"/>
        <v>6.49199999999999</v>
      </c>
      <c r="V308" s="46">
        <v>0.03</v>
      </c>
      <c r="W308" s="37">
        <f t="shared" si="40"/>
        <v>6.492</v>
      </c>
    </row>
    <row r="309" s="1" customFormat="1" spans="1:23">
      <c r="A309" s="13" t="s">
        <v>629</v>
      </c>
      <c r="B309" s="27" t="s">
        <v>630</v>
      </c>
      <c r="C309" s="28"/>
      <c r="D309" s="28"/>
      <c r="E309" s="29" t="s">
        <v>2</v>
      </c>
      <c r="F309" s="16" t="s">
        <v>56</v>
      </c>
      <c r="G309" s="17">
        <v>1086.98</v>
      </c>
      <c r="H309" s="18"/>
      <c r="I309" s="28"/>
      <c r="J309" s="28"/>
      <c r="K309" s="16" t="s">
        <v>883</v>
      </c>
      <c r="L309" s="16" t="s">
        <v>954</v>
      </c>
      <c r="M309" s="35" t="s">
        <v>91</v>
      </c>
      <c r="N309" s="36">
        <v>10</v>
      </c>
      <c r="O309" s="37">
        <f t="shared" si="33"/>
        <v>632.62236</v>
      </c>
      <c r="P309" s="37">
        <f t="shared" si="34"/>
        <v>105.43706</v>
      </c>
      <c r="Q309" s="37">
        <f t="shared" si="35"/>
        <v>105.43706</v>
      </c>
      <c r="R309" s="37">
        <f t="shared" si="36"/>
        <v>105.43706</v>
      </c>
      <c r="S309" s="37">
        <f t="shared" si="37"/>
        <v>105.43706</v>
      </c>
      <c r="T309" s="37">
        <f t="shared" si="38"/>
        <v>1054.3706</v>
      </c>
      <c r="U309" s="45">
        <f t="shared" si="39"/>
        <v>32.6094000000001</v>
      </c>
      <c r="V309" s="46">
        <v>0.03</v>
      </c>
      <c r="W309" s="37">
        <f t="shared" si="40"/>
        <v>32.6094</v>
      </c>
    </row>
    <row r="310" s="1" customFormat="1" spans="1:23">
      <c r="A310" s="13" t="s">
        <v>631</v>
      </c>
      <c r="B310" s="27" t="s">
        <v>632</v>
      </c>
      <c r="C310" s="28"/>
      <c r="D310" s="28"/>
      <c r="E310" s="29" t="s">
        <v>2</v>
      </c>
      <c r="F310" s="16" t="s">
        <v>56</v>
      </c>
      <c r="G310" s="17">
        <v>237.12</v>
      </c>
      <c r="H310" s="18"/>
      <c r="I310" s="28"/>
      <c r="J310" s="28"/>
      <c r="K310" s="16" t="s">
        <v>883</v>
      </c>
      <c r="L310" s="16" t="s">
        <v>954</v>
      </c>
      <c r="M310" s="35" t="s">
        <v>91</v>
      </c>
      <c r="N310" s="36">
        <v>10</v>
      </c>
      <c r="O310" s="37">
        <f t="shared" si="33"/>
        <v>138.00384</v>
      </c>
      <c r="P310" s="37">
        <f t="shared" si="34"/>
        <v>23.00064</v>
      </c>
      <c r="Q310" s="37">
        <f t="shared" si="35"/>
        <v>23.00064</v>
      </c>
      <c r="R310" s="37">
        <f t="shared" si="36"/>
        <v>23.00064</v>
      </c>
      <c r="S310" s="37">
        <f t="shared" si="37"/>
        <v>23.00064</v>
      </c>
      <c r="T310" s="37">
        <f t="shared" si="38"/>
        <v>230.0064</v>
      </c>
      <c r="U310" s="45">
        <f t="shared" si="39"/>
        <v>7.11360000000002</v>
      </c>
      <c r="V310" s="46">
        <v>0.03</v>
      </c>
      <c r="W310" s="37">
        <f t="shared" si="40"/>
        <v>7.1136</v>
      </c>
    </row>
    <row r="311" s="1" customFormat="1" spans="1:23">
      <c r="A311" s="13" t="s">
        <v>633</v>
      </c>
      <c r="B311" s="27" t="s">
        <v>634</v>
      </c>
      <c r="C311" s="28"/>
      <c r="D311" s="28"/>
      <c r="E311" s="29" t="s">
        <v>2</v>
      </c>
      <c r="F311" s="16" t="s">
        <v>56</v>
      </c>
      <c r="G311" s="17">
        <v>527.34</v>
      </c>
      <c r="H311" s="18"/>
      <c r="I311" s="28"/>
      <c r="J311" s="28"/>
      <c r="K311" s="16" t="s">
        <v>883</v>
      </c>
      <c r="L311" s="16" t="s">
        <v>954</v>
      </c>
      <c r="M311" s="35" t="s">
        <v>91</v>
      </c>
      <c r="N311" s="36">
        <v>10</v>
      </c>
      <c r="O311" s="37">
        <f t="shared" si="33"/>
        <v>306.91188</v>
      </c>
      <c r="P311" s="37">
        <f t="shared" si="34"/>
        <v>51.15198</v>
      </c>
      <c r="Q311" s="37">
        <f t="shared" si="35"/>
        <v>51.15198</v>
      </c>
      <c r="R311" s="37">
        <f t="shared" si="36"/>
        <v>51.15198</v>
      </c>
      <c r="S311" s="37">
        <f t="shared" si="37"/>
        <v>51.15198</v>
      </c>
      <c r="T311" s="37">
        <f t="shared" si="38"/>
        <v>511.5198</v>
      </c>
      <c r="U311" s="45">
        <f t="shared" si="39"/>
        <v>15.8202000000001</v>
      </c>
      <c r="V311" s="46">
        <v>0.03</v>
      </c>
      <c r="W311" s="37">
        <f t="shared" si="40"/>
        <v>15.8202</v>
      </c>
    </row>
    <row r="312" s="1" customFormat="1" spans="1:23">
      <c r="A312" s="13" t="s">
        <v>635</v>
      </c>
      <c r="B312" s="27" t="s">
        <v>355</v>
      </c>
      <c r="C312" s="28"/>
      <c r="D312" s="28"/>
      <c r="E312" s="29" t="s">
        <v>2</v>
      </c>
      <c r="F312" s="16" t="s">
        <v>56</v>
      </c>
      <c r="G312" s="17">
        <v>254.04</v>
      </c>
      <c r="H312" s="18"/>
      <c r="I312" s="28"/>
      <c r="J312" s="28"/>
      <c r="K312" s="16" t="s">
        <v>883</v>
      </c>
      <c r="L312" s="16" t="s">
        <v>954</v>
      </c>
      <c r="M312" s="35" t="s">
        <v>91</v>
      </c>
      <c r="N312" s="36">
        <v>10</v>
      </c>
      <c r="O312" s="37">
        <f t="shared" si="33"/>
        <v>147.85128</v>
      </c>
      <c r="P312" s="37">
        <f t="shared" si="34"/>
        <v>24.64188</v>
      </c>
      <c r="Q312" s="37">
        <f t="shared" si="35"/>
        <v>24.64188</v>
      </c>
      <c r="R312" s="37">
        <f t="shared" si="36"/>
        <v>24.64188</v>
      </c>
      <c r="S312" s="37">
        <f t="shared" si="37"/>
        <v>24.64188</v>
      </c>
      <c r="T312" s="37">
        <f t="shared" si="38"/>
        <v>246.4188</v>
      </c>
      <c r="U312" s="45">
        <f t="shared" si="39"/>
        <v>7.62120000000007</v>
      </c>
      <c r="V312" s="46">
        <v>0.03</v>
      </c>
      <c r="W312" s="37">
        <f t="shared" si="40"/>
        <v>7.6212</v>
      </c>
    </row>
    <row r="313" s="1" customFormat="1" spans="1:23">
      <c r="A313" s="13" t="s">
        <v>636</v>
      </c>
      <c r="B313" s="27" t="s">
        <v>637</v>
      </c>
      <c r="C313" s="28"/>
      <c r="D313" s="28"/>
      <c r="E313" s="29" t="s">
        <v>2</v>
      </c>
      <c r="F313" s="16" t="s">
        <v>56</v>
      </c>
      <c r="G313" s="17">
        <v>187.44</v>
      </c>
      <c r="H313" s="18"/>
      <c r="I313" s="28"/>
      <c r="J313" s="28"/>
      <c r="K313" s="16" t="s">
        <v>883</v>
      </c>
      <c r="L313" s="16" t="s">
        <v>954</v>
      </c>
      <c r="M313" s="35" t="s">
        <v>91</v>
      </c>
      <c r="N313" s="36">
        <v>10</v>
      </c>
      <c r="O313" s="37">
        <f t="shared" si="33"/>
        <v>109.09008</v>
      </c>
      <c r="P313" s="37">
        <f t="shared" si="34"/>
        <v>18.18168</v>
      </c>
      <c r="Q313" s="37">
        <f t="shared" si="35"/>
        <v>18.18168</v>
      </c>
      <c r="R313" s="37">
        <f t="shared" si="36"/>
        <v>18.18168</v>
      </c>
      <c r="S313" s="37">
        <f t="shared" si="37"/>
        <v>18.18168</v>
      </c>
      <c r="T313" s="37">
        <f t="shared" si="38"/>
        <v>181.8168</v>
      </c>
      <c r="U313" s="45">
        <f t="shared" si="39"/>
        <v>5.6232</v>
      </c>
      <c r="V313" s="46">
        <v>0.03</v>
      </c>
      <c r="W313" s="37">
        <f t="shared" si="40"/>
        <v>5.6232</v>
      </c>
    </row>
    <row r="314" s="1" customFormat="1" spans="1:23">
      <c r="A314" s="13" t="s">
        <v>638</v>
      </c>
      <c r="B314" s="27" t="s">
        <v>639</v>
      </c>
      <c r="C314" s="28"/>
      <c r="D314" s="28"/>
      <c r="E314" s="29" t="s">
        <v>2</v>
      </c>
      <c r="F314" s="16" t="s">
        <v>56</v>
      </c>
      <c r="G314" s="17">
        <v>114.44</v>
      </c>
      <c r="H314" s="18"/>
      <c r="I314" s="28"/>
      <c r="J314" s="28"/>
      <c r="K314" s="16" t="s">
        <v>883</v>
      </c>
      <c r="L314" s="16" t="s">
        <v>954</v>
      </c>
      <c r="M314" s="35" t="s">
        <v>91</v>
      </c>
      <c r="N314" s="36">
        <v>10</v>
      </c>
      <c r="O314" s="37">
        <f t="shared" si="33"/>
        <v>66.60408</v>
      </c>
      <c r="P314" s="37">
        <f t="shared" si="34"/>
        <v>11.10068</v>
      </c>
      <c r="Q314" s="37">
        <f t="shared" si="35"/>
        <v>11.10068</v>
      </c>
      <c r="R314" s="37">
        <f t="shared" si="36"/>
        <v>11.10068</v>
      </c>
      <c r="S314" s="37">
        <f t="shared" si="37"/>
        <v>11.10068</v>
      </c>
      <c r="T314" s="37">
        <f t="shared" si="38"/>
        <v>111.0068</v>
      </c>
      <c r="U314" s="45">
        <f t="shared" si="39"/>
        <v>3.4332</v>
      </c>
      <c r="V314" s="46">
        <v>0.03</v>
      </c>
      <c r="W314" s="37">
        <f t="shared" si="40"/>
        <v>3.4332</v>
      </c>
    </row>
    <row r="315" s="1" customFormat="1" spans="1:23">
      <c r="A315" s="13" t="s">
        <v>640</v>
      </c>
      <c r="B315" s="27" t="s">
        <v>531</v>
      </c>
      <c r="C315" s="28"/>
      <c r="D315" s="28"/>
      <c r="E315" s="29" t="s">
        <v>2</v>
      </c>
      <c r="F315" s="16" t="s">
        <v>59</v>
      </c>
      <c r="G315" s="17">
        <v>453.82</v>
      </c>
      <c r="H315" s="18"/>
      <c r="I315" s="28"/>
      <c r="J315" s="28"/>
      <c r="K315" s="16" t="s">
        <v>883</v>
      </c>
      <c r="L315" s="16" t="s">
        <v>954</v>
      </c>
      <c r="M315" s="35" t="s">
        <v>91</v>
      </c>
      <c r="N315" s="36">
        <v>10</v>
      </c>
      <c r="O315" s="37">
        <f t="shared" si="33"/>
        <v>264.12324</v>
      </c>
      <c r="P315" s="37">
        <f t="shared" si="34"/>
        <v>44.02054</v>
      </c>
      <c r="Q315" s="37">
        <f t="shared" si="35"/>
        <v>44.02054</v>
      </c>
      <c r="R315" s="37">
        <f t="shared" si="36"/>
        <v>44.02054</v>
      </c>
      <c r="S315" s="37">
        <f t="shared" si="37"/>
        <v>44.02054</v>
      </c>
      <c r="T315" s="37">
        <f t="shared" si="38"/>
        <v>440.2054</v>
      </c>
      <c r="U315" s="45">
        <f t="shared" si="39"/>
        <v>13.6146000000001</v>
      </c>
      <c r="V315" s="46">
        <v>0.03</v>
      </c>
      <c r="W315" s="37">
        <f t="shared" si="40"/>
        <v>13.6146</v>
      </c>
    </row>
    <row r="316" s="1" customFormat="1" spans="1:23">
      <c r="A316" s="13" t="s">
        <v>641</v>
      </c>
      <c r="B316" s="27" t="s">
        <v>642</v>
      </c>
      <c r="C316" s="28"/>
      <c r="D316" s="28"/>
      <c r="E316" s="29" t="s">
        <v>2</v>
      </c>
      <c r="F316" s="16" t="s">
        <v>59</v>
      </c>
      <c r="G316" s="17">
        <v>147.3</v>
      </c>
      <c r="H316" s="18"/>
      <c r="I316" s="28"/>
      <c r="J316" s="28"/>
      <c r="K316" s="16" t="s">
        <v>883</v>
      </c>
      <c r="L316" s="16" t="s">
        <v>954</v>
      </c>
      <c r="M316" s="35" t="s">
        <v>91</v>
      </c>
      <c r="N316" s="36">
        <v>10</v>
      </c>
      <c r="O316" s="37">
        <f t="shared" si="33"/>
        <v>85.7286</v>
      </c>
      <c r="P316" s="37">
        <f t="shared" si="34"/>
        <v>14.2881</v>
      </c>
      <c r="Q316" s="37">
        <f t="shared" si="35"/>
        <v>14.2881</v>
      </c>
      <c r="R316" s="37">
        <f t="shared" si="36"/>
        <v>14.2881</v>
      </c>
      <c r="S316" s="37">
        <f t="shared" si="37"/>
        <v>14.2881</v>
      </c>
      <c r="T316" s="37">
        <f t="shared" si="38"/>
        <v>142.881</v>
      </c>
      <c r="U316" s="45">
        <f t="shared" si="39"/>
        <v>4.41900000000004</v>
      </c>
      <c r="V316" s="46">
        <v>0.03</v>
      </c>
      <c r="W316" s="37">
        <f t="shared" si="40"/>
        <v>4.419</v>
      </c>
    </row>
    <row r="317" s="1" customFormat="1" spans="1:23">
      <c r="A317" s="13" t="s">
        <v>643</v>
      </c>
      <c r="B317" s="27" t="s">
        <v>479</v>
      </c>
      <c r="C317" s="28"/>
      <c r="D317" s="28"/>
      <c r="E317" s="29" t="s">
        <v>2</v>
      </c>
      <c r="F317" s="16" t="s">
        <v>59</v>
      </c>
      <c r="G317" s="17">
        <v>146.71</v>
      </c>
      <c r="H317" s="18"/>
      <c r="I317" s="28"/>
      <c r="J317" s="28"/>
      <c r="K317" s="16" t="s">
        <v>883</v>
      </c>
      <c r="L317" s="16" t="s">
        <v>954</v>
      </c>
      <c r="M317" s="35" t="s">
        <v>91</v>
      </c>
      <c r="N317" s="36">
        <v>10</v>
      </c>
      <c r="O317" s="37">
        <f t="shared" si="33"/>
        <v>85.38522</v>
      </c>
      <c r="P317" s="37">
        <f t="shared" si="34"/>
        <v>14.23087</v>
      </c>
      <c r="Q317" s="37">
        <f t="shared" si="35"/>
        <v>14.23087</v>
      </c>
      <c r="R317" s="37">
        <f t="shared" si="36"/>
        <v>14.23087</v>
      </c>
      <c r="S317" s="37">
        <f t="shared" si="37"/>
        <v>14.23087</v>
      </c>
      <c r="T317" s="37">
        <f t="shared" si="38"/>
        <v>142.3087</v>
      </c>
      <c r="U317" s="45">
        <f t="shared" si="39"/>
        <v>4.40129999999999</v>
      </c>
      <c r="V317" s="46">
        <v>0.03</v>
      </c>
      <c r="W317" s="37">
        <f t="shared" si="40"/>
        <v>4.4013</v>
      </c>
    </row>
    <row r="318" s="1" customFormat="1" spans="1:23">
      <c r="A318" s="13" t="s">
        <v>644</v>
      </c>
      <c r="B318" s="27" t="s">
        <v>645</v>
      </c>
      <c r="C318" s="28"/>
      <c r="D318" s="28"/>
      <c r="E318" s="29" t="s">
        <v>2</v>
      </c>
      <c r="F318" s="16" t="s">
        <v>59</v>
      </c>
      <c r="G318" s="17">
        <v>2271.06</v>
      </c>
      <c r="H318" s="18"/>
      <c r="I318" s="28"/>
      <c r="J318" s="28"/>
      <c r="K318" s="16" t="s">
        <v>883</v>
      </c>
      <c r="L318" s="16" t="s">
        <v>954</v>
      </c>
      <c r="M318" s="35" t="s">
        <v>91</v>
      </c>
      <c r="N318" s="36">
        <v>10</v>
      </c>
      <c r="O318" s="37">
        <f t="shared" si="33"/>
        <v>1321.75692</v>
      </c>
      <c r="P318" s="37">
        <f t="shared" si="34"/>
        <v>220.29282</v>
      </c>
      <c r="Q318" s="37">
        <f t="shared" si="35"/>
        <v>220.29282</v>
      </c>
      <c r="R318" s="37">
        <f t="shared" si="36"/>
        <v>220.29282</v>
      </c>
      <c r="S318" s="37">
        <f t="shared" si="37"/>
        <v>220.29282</v>
      </c>
      <c r="T318" s="37">
        <f t="shared" si="38"/>
        <v>2202.9282</v>
      </c>
      <c r="U318" s="45">
        <f t="shared" si="39"/>
        <v>68.1318000000006</v>
      </c>
      <c r="V318" s="46">
        <v>0.03</v>
      </c>
      <c r="W318" s="37">
        <f t="shared" si="40"/>
        <v>68.1318</v>
      </c>
    </row>
    <row r="319" s="1" customFormat="1" spans="1:23">
      <c r="A319" s="13" t="s">
        <v>646</v>
      </c>
      <c r="B319" s="27" t="s">
        <v>647</v>
      </c>
      <c r="C319" s="28"/>
      <c r="D319" s="28"/>
      <c r="E319" s="29" t="s">
        <v>2</v>
      </c>
      <c r="F319" s="16" t="s">
        <v>59</v>
      </c>
      <c r="G319" s="17">
        <v>2263.34</v>
      </c>
      <c r="H319" s="18"/>
      <c r="I319" s="28"/>
      <c r="J319" s="28"/>
      <c r="K319" s="16" t="s">
        <v>883</v>
      </c>
      <c r="L319" s="16" t="s">
        <v>954</v>
      </c>
      <c r="M319" s="35" t="s">
        <v>91</v>
      </c>
      <c r="N319" s="36">
        <v>10</v>
      </c>
      <c r="O319" s="37">
        <f t="shared" si="33"/>
        <v>1317.26388</v>
      </c>
      <c r="P319" s="37">
        <f t="shared" si="34"/>
        <v>219.54398</v>
      </c>
      <c r="Q319" s="37">
        <f t="shared" si="35"/>
        <v>219.54398</v>
      </c>
      <c r="R319" s="37">
        <f t="shared" si="36"/>
        <v>219.54398</v>
      </c>
      <c r="S319" s="37">
        <f t="shared" si="37"/>
        <v>219.54398</v>
      </c>
      <c r="T319" s="37">
        <f t="shared" si="38"/>
        <v>2195.4398</v>
      </c>
      <c r="U319" s="45">
        <f t="shared" si="39"/>
        <v>67.9002000000005</v>
      </c>
      <c r="V319" s="46">
        <v>0.03</v>
      </c>
      <c r="W319" s="37">
        <f t="shared" si="40"/>
        <v>67.9002</v>
      </c>
    </row>
    <row r="320" s="1" customFormat="1" spans="1:23">
      <c r="A320" s="13" t="s">
        <v>648</v>
      </c>
      <c r="B320" s="27" t="s">
        <v>649</v>
      </c>
      <c r="C320" s="28"/>
      <c r="D320" s="28"/>
      <c r="E320" s="29" t="s">
        <v>2</v>
      </c>
      <c r="F320" s="16" t="s">
        <v>59</v>
      </c>
      <c r="G320" s="17">
        <v>1465.2</v>
      </c>
      <c r="H320" s="18"/>
      <c r="I320" s="28"/>
      <c r="J320" s="28"/>
      <c r="K320" s="16" t="s">
        <v>883</v>
      </c>
      <c r="L320" s="16" t="s">
        <v>954</v>
      </c>
      <c r="M320" s="35" t="s">
        <v>91</v>
      </c>
      <c r="N320" s="36">
        <v>10</v>
      </c>
      <c r="O320" s="37">
        <f t="shared" si="33"/>
        <v>852.7464</v>
      </c>
      <c r="P320" s="37">
        <f t="shared" si="34"/>
        <v>142.1244</v>
      </c>
      <c r="Q320" s="37">
        <f t="shared" si="35"/>
        <v>142.1244</v>
      </c>
      <c r="R320" s="37">
        <f t="shared" si="36"/>
        <v>142.1244</v>
      </c>
      <c r="S320" s="37">
        <f t="shared" si="37"/>
        <v>142.1244</v>
      </c>
      <c r="T320" s="37">
        <f t="shared" si="38"/>
        <v>1421.244</v>
      </c>
      <c r="U320" s="45">
        <f t="shared" si="39"/>
        <v>43.9560000000004</v>
      </c>
      <c r="V320" s="46">
        <v>0.03</v>
      </c>
      <c r="W320" s="37">
        <f t="shared" si="40"/>
        <v>43.956</v>
      </c>
    </row>
    <row r="321" s="1" customFormat="1" spans="1:23">
      <c r="A321" s="13" t="s">
        <v>650</v>
      </c>
      <c r="B321" s="27" t="s">
        <v>651</v>
      </c>
      <c r="C321" s="28"/>
      <c r="D321" s="28"/>
      <c r="E321" s="29" t="s">
        <v>2</v>
      </c>
      <c r="F321" s="16" t="s">
        <v>59</v>
      </c>
      <c r="G321" s="17">
        <v>935.99</v>
      </c>
      <c r="H321" s="18"/>
      <c r="I321" s="28"/>
      <c r="J321" s="28"/>
      <c r="K321" s="16" t="s">
        <v>883</v>
      </c>
      <c r="L321" s="16" t="s">
        <v>954</v>
      </c>
      <c r="M321" s="35" t="s">
        <v>91</v>
      </c>
      <c r="N321" s="36">
        <v>10</v>
      </c>
      <c r="O321" s="37">
        <f t="shared" si="33"/>
        <v>544.74618</v>
      </c>
      <c r="P321" s="37">
        <f t="shared" si="34"/>
        <v>90.79103</v>
      </c>
      <c r="Q321" s="37">
        <f t="shared" si="35"/>
        <v>90.79103</v>
      </c>
      <c r="R321" s="37">
        <f t="shared" si="36"/>
        <v>90.79103</v>
      </c>
      <c r="S321" s="37">
        <f t="shared" si="37"/>
        <v>90.79103</v>
      </c>
      <c r="T321" s="37">
        <f t="shared" si="38"/>
        <v>907.9103</v>
      </c>
      <c r="U321" s="45">
        <f t="shared" si="39"/>
        <v>28.0797</v>
      </c>
      <c r="V321" s="46">
        <v>0.03</v>
      </c>
      <c r="W321" s="37">
        <f t="shared" si="40"/>
        <v>28.0797</v>
      </c>
    </row>
    <row r="322" s="1" customFormat="1" spans="1:23">
      <c r="A322" s="13" t="s">
        <v>652</v>
      </c>
      <c r="B322" s="27" t="s">
        <v>651</v>
      </c>
      <c r="C322" s="28"/>
      <c r="D322" s="28"/>
      <c r="E322" s="29" t="s">
        <v>2</v>
      </c>
      <c r="F322" s="16" t="s">
        <v>59</v>
      </c>
      <c r="G322" s="17">
        <v>640.91</v>
      </c>
      <c r="H322" s="18"/>
      <c r="I322" s="28"/>
      <c r="J322" s="28"/>
      <c r="K322" s="16" t="s">
        <v>883</v>
      </c>
      <c r="L322" s="16" t="s">
        <v>954</v>
      </c>
      <c r="M322" s="35" t="s">
        <v>91</v>
      </c>
      <c r="N322" s="36">
        <v>10</v>
      </c>
      <c r="O322" s="37">
        <f t="shared" si="33"/>
        <v>373.00962</v>
      </c>
      <c r="P322" s="37">
        <f t="shared" si="34"/>
        <v>62.16827</v>
      </c>
      <c r="Q322" s="37">
        <f t="shared" si="35"/>
        <v>62.16827</v>
      </c>
      <c r="R322" s="37">
        <f t="shared" si="36"/>
        <v>62.16827</v>
      </c>
      <c r="S322" s="37">
        <f t="shared" si="37"/>
        <v>62.16827</v>
      </c>
      <c r="T322" s="37">
        <f t="shared" si="38"/>
        <v>621.6827</v>
      </c>
      <c r="U322" s="45">
        <f t="shared" si="39"/>
        <v>19.2273</v>
      </c>
      <c r="V322" s="46">
        <v>0.03</v>
      </c>
      <c r="W322" s="37">
        <f t="shared" si="40"/>
        <v>19.2273</v>
      </c>
    </row>
    <row r="323" s="1" customFormat="1" spans="1:23">
      <c r="A323" s="13" t="s">
        <v>653</v>
      </c>
      <c r="B323" s="27" t="s">
        <v>654</v>
      </c>
      <c r="C323" s="28"/>
      <c r="D323" s="28"/>
      <c r="E323" s="29" t="s">
        <v>2</v>
      </c>
      <c r="F323" s="16" t="s">
        <v>59</v>
      </c>
      <c r="G323" s="17">
        <v>73.65</v>
      </c>
      <c r="H323" s="18"/>
      <c r="I323" s="28"/>
      <c r="J323" s="28"/>
      <c r="K323" s="16" t="s">
        <v>883</v>
      </c>
      <c r="L323" s="16" t="s">
        <v>954</v>
      </c>
      <c r="M323" s="35" t="s">
        <v>91</v>
      </c>
      <c r="N323" s="36">
        <v>10</v>
      </c>
      <c r="O323" s="37">
        <f t="shared" si="33"/>
        <v>42.8643</v>
      </c>
      <c r="P323" s="37">
        <f t="shared" si="34"/>
        <v>7.14405</v>
      </c>
      <c r="Q323" s="37">
        <f t="shared" si="35"/>
        <v>7.14405</v>
      </c>
      <c r="R323" s="37">
        <f t="shared" si="36"/>
        <v>7.14405</v>
      </c>
      <c r="S323" s="37">
        <f t="shared" si="37"/>
        <v>7.14405</v>
      </c>
      <c r="T323" s="37">
        <f t="shared" si="38"/>
        <v>71.4405</v>
      </c>
      <c r="U323" s="45">
        <f t="shared" si="39"/>
        <v>2.20950000000002</v>
      </c>
      <c r="V323" s="46">
        <v>0.03</v>
      </c>
      <c r="W323" s="37">
        <f t="shared" si="40"/>
        <v>2.2095</v>
      </c>
    </row>
    <row r="324" s="1" customFormat="1" spans="1:23">
      <c r="A324" s="13" t="s">
        <v>655</v>
      </c>
      <c r="B324" s="27" t="s">
        <v>654</v>
      </c>
      <c r="C324" s="28"/>
      <c r="D324" s="28"/>
      <c r="E324" s="29" t="s">
        <v>2</v>
      </c>
      <c r="F324" s="16" t="s">
        <v>59</v>
      </c>
      <c r="G324" s="17">
        <v>133.23</v>
      </c>
      <c r="H324" s="18"/>
      <c r="I324" s="28"/>
      <c r="J324" s="28"/>
      <c r="K324" s="16" t="s">
        <v>883</v>
      </c>
      <c r="L324" s="16" t="s">
        <v>954</v>
      </c>
      <c r="M324" s="35" t="s">
        <v>91</v>
      </c>
      <c r="N324" s="36">
        <v>10</v>
      </c>
      <c r="O324" s="37">
        <f t="shared" si="33"/>
        <v>77.53986</v>
      </c>
      <c r="P324" s="37">
        <f t="shared" si="34"/>
        <v>12.92331</v>
      </c>
      <c r="Q324" s="37">
        <f t="shared" si="35"/>
        <v>12.92331</v>
      </c>
      <c r="R324" s="37">
        <f t="shared" si="36"/>
        <v>12.92331</v>
      </c>
      <c r="S324" s="37">
        <f t="shared" si="37"/>
        <v>12.92331</v>
      </c>
      <c r="T324" s="37">
        <f t="shared" si="38"/>
        <v>129.2331</v>
      </c>
      <c r="U324" s="45">
        <f t="shared" si="39"/>
        <v>3.99690000000001</v>
      </c>
      <c r="V324" s="46">
        <v>0.03</v>
      </c>
      <c r="W324" s="37">
        <f t="shared" si="40"/>
        <v>3.9969</v>
      </c>
    </row>
    <row r="325" s="1" customFormat="1" spans="1:23">
      <c r="A325" s="13" t="s">
        <v>656</v>
      </c>
      <c r="B325" s="27" t="s">
        <v>654</v>
      </c>
      <c r="C325" s="28"/>
      <c r="D325" s="28"/>
      <c r="E325" s="29" t="s">
        <v>2</v>
      </c>
      <c r="F325" s="16" t="s">
        <v>59</v>
      </c>
      <c r="G325" s="17">
        <v>220.12</v>
      </c>
      <c r="H325" s="18"/>
      <c r="I325" s="28"/>
      <c r="J325" s="28"/>
      <c r="K325" s="16" t="s">
        <v>883</v>
      </c>
      <c r="L325" s="16" t="s">
        <v>954</v>
      </c>
      <c r="M325" s="35" t="s">
        <v>91</v>
      </c>
      <c r="N325" s="36">
        <v>10</v>
      </c>
      <c r="O325" s="37">
        <f t="shared" ref="O325:O388" si="41">G325*(1-V325)/N325*6</f>
        <v>128.10984</v>
      </c>
      <c r="P325" s="37">
        <f t="shared" ref="P325:P388" si="42">G325*(1-V325)/N325</f>
        <v>21.35164</v>
      </c>
      <c r="Q325" s="37">
        <f t="shared" ref="Q325:Q388" si="43">P325</f>
        <v>21.35164</v>
      </c>
      <c r="R325" s="37">
        <f t="shared" ref="R325:R388" si="44">Q325</f>
        <v>21.35164</v>
      </c>
      <c r="S325" s="37">
        <f t="shared" ref="S325:S388" si="45">R325</f>
        <v>21.35164</v>
      </c>
      <c r="T325" s="37">
        <f t="shared" ref="T325:T388" si="46">O325+P325+Q325+R325+S325</f>
        <v>213.5164</v>
      </c>
      <c r="U325" s="45">
        <f t="shared" ref="U325:U388" si="47">G325-T325</f>
        <v>6.6036</v>
      </c>
      <c r="V325" s="46">
        <v>0.03</v>
      </c>
      <c r="W325" s="37">
        <f t="shared" ref="W325:W388" si="48">G325*V325</f>
        <v>6.6036</v>
      </c>
    </row>
    <row r="326" s="1" customFormat="1" spans="1:23">
      <c r="A326" s="13" t="s">
        <v>657</v>
      </c>
      <c r="B326" s="27" t="s">
        <v>658</v>
      </c>
      <c r="C326" s="28"/>
      <c r="D326" s="28"/>
      <c r="E326" s="29" t="s">
        <v>2</v>
      </c>
      <c r="F326" s="16" t="s">
        <v>59</v>
      </c>
      <c r="G326" s="17">
        <v>168.48</v>
      </c>
      <c r="H326" s="18"/>
      <c r="I326" s="28"/>
      <c r="J326" s="28"/>
      <c r="K326" s="16" t="s">
        <v>883</v>
      </c>
      <c r="L326" s="16" t="s">
        <v>954</v>
      </c>
      <c r="M326" s="35" t="s">
        <v>91</v>
      </c>
      <c r="N326" s="36">
        <v>10</v>
      </c>
      <c r="O326" s="37">
        <f t="shared" si="41"/>
        <v>98.05536</v>
      </c>
      <c r="P326" s="37">
        <f t="shared" si="42"/>
        <v>16.34256</v>
      </c>
      <c r="Q326" s="37">
        <f t="shared" si="43"/>
        <v>16.34256</v>
      </c>
      <c r="R326" s="37">
        <f t="shared" si="44"/>
        <v>16.34256</v>
      </c>
      <c r="S326" s="37">
        <f t="shared" si="45"/>
        <v>16.34256</v>
      </c>
      <c r="T326" s="37">
        <f t="shared" si="46"/>
        <v>163.4256</v>
      </c>
      <c r="U326" s="45">
        <f t="shared" si="47"/>
        <v>5.05440000000002</v>
      </c>
      <c r="V326" s="46">
        <v>0.03</v>
      </c>
      <c r="W326" s="37">
        <f t="shared" si="48"/>
        <v>5.0544</v>
      </c>
    </row>
    <row r="327" s="1" customFormat="1" spans="1:23">
      <c r="A327" s="13" t="s">
        <v>659</v>
      </c>
      <c r="B327" s="27" t="s">
        <v>586</v>
      </c>
      <c r="C327" s="28"/>
      <c r="D327" s="28"/>
      <c r="E327" s="29" t="s">
        <v>2</v>
      </c>
      <c r="F327" s="16" t="s">
        <v>59</v>
      </c>
      <c r="G327" s="17">
        <v>2543.36</v>
      </c>
      <c r="H327" s="18"/>
      <c r="I327" s="28"/>
      <c r="J327" s="28"/>
      <c r="K327" s="16" t="s">
        <v>883</v>
      </c>
      <c r="L327" s="16" t="s">
        <v>954</v>
      </c>
      <c r="M327" s="35" t="s">
        <v>91</v>
      </c>
      <c r="N327" s="36">
        <v>10</v>
      </c>
      <c r="O327" s="37">
        <f t="shared" si="41"/>
        <v>1480.23552</v>
      </c>
      <c r="P327" s="37">
        <f t="shared" si="42"/>
        <v>246.70592</v>
      </c>
      <c r="Q327" s="37">
        <f t="shared" si="43"/>
        <v>246.70592</v>
      </c>
      <c r="R327" s="37">
        <f t="shared" si="44"/>
        <v>246.70592</v>
      </c>
      <c r="S327" s="37">
        <f t="shared" si="45"/>
        <v>246.70592</v>
      </c>
      <c r="T327" s="37">
        <f t="shared" si="46"/>
        <v>2467.0592</v>
      </c>
      <c r="U327" s="45">
        <f t="shared" si="47"/>
        <v>76.3008</v>
      </c>
      <c r="V327" s="46">
        <v>0.03</v>
      </c>
      <c r="W327" s="37">
        <f t="shared" si="48"/>
        <v>76.3008</v>
      </c>
    </row>
    <row r="328" s="1" customFormat="1" spans="1:23">
      <c r="A328" s="13" t="s">
        <v>660</v>
      </c>
      <c r="B328" s="27" t="s">
        <v>654</v>
      </c>
      <c r="C328" s="28"/>
      <c r="D328" s="28"/>
      <c r="E328" s="29" t="s">
        <v>2</v>
      </c>
      <c r="F328" s="16" t="s">
        <v>59</v>
      </c>
      <c r="G328" s="17">
        <v>115.71</v>
      </c>
      <c r="H328" s="18"/>
      <c r="I328" s="28"/>
      <c r="J328" s="28"/>
      <c r="K328" s="16" t="s">
        <v>883</v>
      </c>
      <c r="L328" s="16" t="s">
        <v>954</v>
      </c>
      <c r="M328" s="35" t="s">
        <v>91</v>
      </c>
      <c r="N328" s="36">
        <v>10</v>
      </c>
      <c r="O328" s="37">
        <f t="shared" si="41"/>
        <v>67.34322</v>
      </c>
      <c r="P328" s="37">
        <f t="shared" si="42"/>
        <v>11.22387</v>
      </c>
      <c r="Q328" s="37">
        <f t="shared" si="43"/>
        <v>11.22387</v>
      </c>
      <c r="R328" s="37">
        <f t="shared" si="44"/>
        <v>11.22387</v>
      </c>
      <c r="S328" s="37">
        <f t="shared" si="45"/>
        <v>11.22387</v>
      </c>
      <c r="T328" s="37">
        <f t="shared" si="46"/>
        <v>112.2387</v>
      </c>
      <c r="U328" s="45">
        <f t="shared" si="47"/>
        <v>3.47129999999997</v>
      </c>
      <c r="V328" s="46">
        <v>0.03</v>
      </c>
      <c r="W328" s="37">
        <f t="shared" si="48"/>
        <v>3.4713</v>
      </c>
    </row>
    <row r="329" s="1" customFormat="1" spans="1:23">
      <c r="A329" s="13" t="s">
        <v>661</v>
      </c>
      <c r="B329" s="27" t="s">
        <v>279</v>
      </c>
      <c r="C329" s="28"/>
      <c r="D329" s="28"/>
      <c r="E329" s="29" t="s">
        <v>2</v>
      </c>
      <c r="F329" s="16" t="s">
        <v>13</v>
      </c>
      <c r="G329" s="17">
        <v>124015.08</v>
      </c>
      <c r="H329" s="18"/>
      <c r="I329" s="28"/>
      <c r="J329" s="28"/>
      <c r="K329" s="16" t="s">
        <v>883</v>
      </c>
      <c r="L329" s="16" t="s">
        <v>954</v>
      </c>
      <c r="M329" s="35" t="s">
        <v>91</v>
      </c>
      <c r="N329" s="36">
        <v>10</v>
      </c>
      <c r="O329" s="37">
        <f t="shared" si="41"/>
        <v>72176.77656</v>
      </c>
      <c r="P329" s="37">
        <f t="shared" si="42"/>
        <v>12029.46276</v>
      </c>
      <c r="Q329" s="37">
        <f t="shared" si="43"/>
        <v>12029.46276</v>
      </c>
      <c r="R329" s="37">
        <f t="shared" si="44"/>
        <v>12029.46276</v>
      </c>
      <c r="S329" s="37">
        <f t="shared" si="45"/>
        <v>12029.46276</v>
      </c>
      <c r="T329" s="37">
        <f t="shared" si="46"/>
        <v>120294.6276</v>
      </c>
      <c r="U329" s="45">
        <f t="shared" si="47"/>
        <v>3720.45240000002</v>
      </c>
      <c r="V329" s="46">
        <v>0.03</v>
      </c>
      <c r="W329" s="37">
        <f t="shared" si="48"/>
        <v>3720.4524</v>
      </c>
    </row>
    <row r="330" s="1" customFormat="1" spans="1:23">
      <c r="A330" s="13" t="s">
        <v>662</v>
      </c>
      <c r="B330" s="27" t="s">
        <v>663</v>
      </c>
      <c r="C330" s="28"/>
      <c r="D330" s="28"/>
      <c r="E330" s="29" t="s">
        <v>4</v>
      </c>
      <c r="F330" s="16" t="s">
        <v>48</v>
      </c>
      <c r="G330" s="17">
        <v>14889.44</v>
      </c>
      <c r="H330" s="18"/>
      <c r="I330" s="28"/>
      <c r="J330" s="28"/>
      <c r="K330" s="16" t="s">
        <v>883</v>
      </c>
      <c r="L330" s="16" t="s">
        <v>954</v>
      </c>
      <c r="M330" s="35" t="s">
        <v>91</v>
      </c>
      <c r="N330" s="36">
        <v>10</v>
      </c>
      <c r="O330" s="37">
        <f t="shared" si="41"/>
        <v>8665.65408</v>
      </c>
      <c r="P330" s="37">
        <f t="shared" si="42"/>
        <v>1444.27568</v>
      </c>
      <c r="Q330" s="37">
        <f t="shared" si="43"/>
        <v>1444.27568</v>
      </c>
      <c r="R330" s="37">
        <f t="shared" si="44"/>
        <v>1444.27568</v>
      </c>
      <c r="S330" s="37">
        <f t="shared" si="45"/>
        <v>1444.27568</v>
      </c>
      <c r="T330" s="37">
        <f t="shared" si="46"/>
        <v>14442.7568</v>
      </c>
      <c r="U330" s="45">
        <f t="shared" si="47"/>
        <v>446.683199999998</v>
      </c>
      <c r="V330" s="46">
        <v>0.03</v>
      </c>
      <c r="W330" s="37">
        <f t="shared" si="48"/>
        <v>446.6832</v>
      </c>
    </row>
    <row r="331" s="1" customFormat="1" spans="1:23">
      <c r="A331" s="13" t="s">
        <v>664</v>
      </c>
      <c r="B331" s="27" t="s">
        <v>665</v>
      </c>
      <c r="C331" s="28"/>
      <c r="D331" s="28"/>
      <c r="E331" s="29" t="s">
        <v>4</v>
      </c>
      <c r="F331" s="16" t="s">
        <v>48</v>
      </c>
      <c r="G331" s="17">
        <v>3005.66</v>
      </c>
      <c r="H331" s="18"/>
      <c r="I331" s="28"/>
      <c r="J331" s="28"/>
      <c r="K331" s="16" t="s">
        <v>883</v>
      </c>
      <c r="L331" s="16" t="s">
        <v>954</v>
      </c>
      <c r="M331" s="35" t="s">
        <v>91</v>
      </c>
      <c r="N331" s="36">
        <v>10</v>
      </c>
      <c r="O331" s="37">
        <f t="shared" si="41"/>
        <v>1749.29412</v>
      </c>
      <c r="P331" s="37">
        <f t="shared" si="42"/>
        <v>291.54902</v>
      </c>
      <c r="Q331" s="37">
        <f t="shared" si="43"/>
        <v>291.54902</v>
      </c>
      <c r="R331" s="37">
        <f t="shared" si="44"/>
        <v>291.54902</v>
      </c>
      <c r="S331" s="37">
        <f t="shared" si="45"/>
        <v>291.54902</v>
      </c>
      <c r="T331" s="37">
        <f t="shared" si="46"/>
        <v>2915.4902</v>
      </c>
      <c r="U331" s="45">
        <f t="shared" si="47"/>
        <v>90.1698000000001</v>
      </c>
      <c r="V331" s="46">
        <v>0.03</v>
      </c>
      <c r="W331" s="37">
        <f t="shared" si="48"/>
        <v>90.1698</v>
      </c>
    </row>
    <row r="332" s="1" customFormat="1" spans="1:23">
      <c r="A332" s="13" t="s">
        <v>666</v>
      </c>
      <c r="B332" s="27" t="s">
        <v>667</v>
      </c>
      <c r="C332" s="28"/>
      <c r="D332" s="28"/>
      <c r="E332" s="29" t="s">
        <v>4</v>
      </c>
      <c r="F332" s="16" t="s">
        <v>48</v>
      </c>
      <c r="G332" s="17">
        <v>3877.87</v>
      </c>
      <c r="H332" s="18"/>
      <c r="I332" s="28"/>
      <c r="J332" s="28"/>
      <c r="K332" s="16" t="s">
        <v>883</v>
      </c>
      <c r="L332" s="16" t="s">
        <v>954</v>
      </c>
      <c r="M332" s="35" t="s">
        <v>91</v>
      </c>
      <c r="N332" s="36">
        <v>10</v>
      </c>
      <c r="O332" s="37">
        <f t="shared" si="41"/>
        <v>2256.92034</v>
      </c>
      <c r="P332" s="37">
        <f t="shared" si="42"/>
        <v>376.15339</v>
      </c>
      <c r="Q332" s="37">
        <f t="shared" si="43"/>
        <v>376.15339</v>
      </c>
      <c r="R332" s="37">
        <f t="shared" si="44"/>
        <v>376.15339</v>
      </c>
      <c r="S332" s="37">
        <f t="shared" si="45"/>
        <v>376.15339</v>
      </c>
      <c r="T332" s="37">
        <f t="shared" si="46"/>
        <v>3761.5339</v>
      </c>
      <c r="U332" s="45">
        <f t="shared" si="47"/>
        <v>116.3361</v>
      </c>
      <c r="V332" s="46">
        <v>0.03</v>
      </c>
      <c r="W332" s="37">
        <f t="shared" si="48"/>
        <v>116.3361</v>
      </c>
    </row>
    <row r="333" s="1" customFormat="1" spans="1:23">
      <c r="A333" s="13" t="s">
        <v>668</v>
      </c>
      <c r="B333" s="27" t="s">
        <v>669</v>
      </c>
      <c r="C333" s="28"/>
      <c r="D333" s="28"/>
      <c r="E333" s="29" t="s">
        <v>4</v>
      </c>
      <c r="F333" s="16" t="s">
        <v>48</v>
      </c>
      <c r="G333" s="17">
        <v>16228.3</v>
      </c>
      <c r="H333" s="18"/>
      <c r="I333" s="28"/>
      <c r="J333" s="28"/>
      <c r="K333" s="16" t="s">
        <v>883</v>
      </c>
      <c r="L333" s="16" t="s">
        <v>954</v>
      </c>
      <c r="M333" s="35" t="s">
        <v>91</v>
      </c>
      <c r="N333" s="36">
        <v>10</v>
      </c>
      <c r="O333" s="37">
        <f t="shared" si="41"/>
        <v>9444.8706</v>
      </c>
      <c r="P333" s="37">
        <f t="shared" si="42"/>
        <v>1574.1451</v>
      </c>
      <c r="Q333" s="37">
        <f t="shared" si="43"/>
        <v>1574.1451</v>
      </c>
      <c r="R333" s="37">
        <f t="shared" si="44"/>
        <v>1574.1451</v>
      </c>
      <c r="S333" s="37">
        <f t="shared" si="45"/>
        <v>1574.1451</v>
      </c>
      <c r="T333" s="37">
        <f t="shared" si="46"/>
        <v>15741.451</v>
      </c>
      <c r="U333" s="45">
        <f t="shared" si="47"/>
        <v>486.849</v>
      </c>
      <c r="V333" s="46">
        <v>0.03</v>
      </c>
      <c r="W333" s="37">
        <f t="shared" si="48"/>
        <v>486.849</v>
      </c>
    </row>
    <row r="334" s="1" customFormat="1" spans="1:23">
      <c r="A334" s="13" t="s">
        <v>670</v>
      </c>
      <c r="B334" s="27" t="s">
        <v>671</v>
      </c>
      <c r="C334" s="28"/>
      <c r="D334" s="28"/>
      <c r="E334" s="29" t="s">
        <v>4</v>
      </c>
      <c r="F334" s="16" t="s">
        <v>48</v>
      </c>
      <c r="G334" s="17">
        <v>25293.61</v>
      </c>
      <c r="H334" s="18"/>
      <c r="I334" s="28"/>
      <c r="J334" s="28"/>
      <c r="K334" s="16" t="s">
        <v>883</v>
      </c>
      <c r="L334" s="16" t="s">
        <v>954</v>
      </c>
      <c r="M334" s="35" t="s">
        <v>91</v>
      </c>
      <c r="N334" s="36">
        <v>10</v>
      </c>
      <c r="O334" s="37">
        <f t="shared" si="41"/>
        <v>14720.88102</v>
      </c>
      <c r="P334" s="37">
        <f t="shared" si="42"/>
        <v>2453.48017</v>
      </c>
      <c r="Q334" s="37">
        <f t="shared" si="43"/>
        <v>2453.48017</v>
      </c>
      <c r="R334" s="37">
        <f t="shared" si="44"/>
        <v>2453.48017</v>
      </c>
      <c r="S334" s="37">
        <f t="shared" si="45"/>
        <v>2453.48017</v>
      </c>
      <c r="T334" s="37">
        <f t="shared" si="46"/>
        <v>24534.8017</v>
      </c>
      <c r="U334" s="45">
        <f t="shared" si="47"/>
        <v>758.808300000004</v>
      </c>
      <c r="V334" s="46">
        <v>0.03</v>
      </c>
      <c r="W334" s="37">
        <f t="shared" si="48"/>
        <v>758.8083</v>
      </c>
    </row>
    <row r="335" s="1" customFormat="1" spans="1:23">
      <c r="A335" s="13" t="s">
        <v>672</v>
      </c>
      <c r="B335" s="27" t="s">
        <v>673</v>
      </c>
      <c r="C335" s="28"/>
      <c r="D335" s="28"/>
      <c r="E335" s="29" t="s">
        <v>4</v>
      </c>
      <c r="F335" s="16" t="s">
        <v>48</v>
      </c>
      <c r="G335" s="17">
        <v>4257.78</v>
      </c>
      <c r="H335" s="18"/>
      <c r="I335" s="28"/>
      <c r="J335" s="28"/>
      <c r="K335" s="16" t="s">
        <v>883</v>
      </c>
      <c r="L335" s="16" t="s">
        <v>954</v>
      </c>
      <c r="M335" s="35" t="s">
        <v>91</v>
      </c>
      <c r="N335" s="36">
        <v>10</v>
      </c>
      <c r="O335" s="37">
        <f t="shared" si="41"/>
        <v>2478.02796</v>
      </c>
      <c r="P335" s="37">
        <f t="shared" si="42"/>
        <v>413.00466</v>
      </c>
      <c r="Q335" s="37">
        <f t="shared" si="43"/>
        <v>413.00466</v>
      </c>
      <c r="R335" s="37">
        <f t="shared" si="44"/>
        <v>413.00466</v>
      </c>
      <c r="S335" s="37">
        <f t="shared" si="45"/>
        <v>413.00466</v>
      </c>
      <c r="T335" s="37">
        <f t="shared" si="46"/>
        <v>4130.0466</v>
      </c>
      <c r="U335" s="45">
        <f t="shared" si="47"/>
        <v>127.7334</v>
      </c>
      <c r="V335" s="46">
        <v>0.03</v>
      </c>
      <c r="W335" s="37">
        <f t="shared" si="48"/>
        <v>127.7334</v>
      </c>
    </row>
    <row r="336" s="1" customFormat="1" spans="1:23">
      <c r="A336" s="13" t="s">
        <v>674</v>
      </c>
      <c r="B336" s="27" t="s">
        <v>675</v>
      </c>
      <c r="C336" s="28"/>
      <c r="D336" s="28"/>
      <c r="E336" s="29" t="s">
        <v>4</v>
      </c>
      <c r="F336" s="16" t="s">
        <v>48</v>
      </c>
      <c r="G336" s="17">
        <v>1404.36</v>
      </c>
      <c r="H336" s="18"/>
      <c r="I336" s="28"/>
      <c r="J336" s="28"/>
      <c r="K336" s="16" t="s">
        <v>883</v>
      </c>
      <c r="L336" s="16" t="s">
        <v>954</v>
      </c>
      <c r="M336" s="35" t="s">
        <v>91</v>
      </c>
      <c r="N336" s="36">
        <v>10</v>
      </c>
      <c r="O336" s="37">
        <f t="shared" si="41"/>
        <v>817.33752</v>
      </c>
      <c r="P336" s="37">
        <f t="shared" si="42"/>
        <v>136.22292</v>
      </c>
      <c r="Q336" s="37">
        <f t="shared" si="43"/>
        <v>136.22292</v>
      </c>
      <c r="R336" s="37">
        <f t="shared" si="44"/>
        <v>136.22292</v>
      </c>
      <c r="S336" s="37">
        <f t="shared" si="45"/>
        <v>136.22292</v>
      </c>
      <c r="T336" s="37">
        <f t="shared" si="46"/>
        <v>1362.2292</v>
      </c>
      <c r="U336" s="45">
        <f t="shared" si="47"/>
        <v>42.1308000000001</v>
      </c>
      <c r="V336" s="46">
        <v>0.03</v>
      </c>
      <c r="W336" s="37">
        <f t="shared" si="48"/>
        <v>42.1308</v>
      </c>
    </row>
    <row r="337" s="1" customFormat="1" spans="1:23">
      <c r="A337" s="13" t="s">
        <v>676</v>
      </c>
      <c r="B337" s="27" t="s">
        <v>677</v>
      </c>
      <c r="C337" s="28"/>
      <c r="D337" s="28"/>
      <c r="E337" s="29" t="s">
        <v>4</v>
      </c>
      <c r="F337" s="16" t="s">
        <v>48</v>
      </c>
      <c r="G337" s="17">
        <v>8352.19</v>
      </c>
      <c r="H337" s="18"/>
      <c r="I337" s="28"/>
      <c r="J337" s="28"/>
      <c r="K337" s="16" t="s">
        <v>883</v>
      </c>
      <c r="L337" s="16" t="s">
        <v>954</v>
      </c>
      <c r="M337" s="35" t="s">
        <v>91</v>
      </c>
      <c r="N337" s="36">
        <v>10</v>
      </c>
      <c r="O337" s="37">
        <f t="shared" si="41"/>
        <v>4860.97458</v>
      </c>
      <c r="P337" s="37">
        <f t="shared" si="42"/>
        <v>810.16243</v>
      </c>
      <c r="Q337" s="37">
        <f t="shared" si="43"/>
        <v>810.16243</v>
      </c>
      <c r="R337" s="37">
        <f t="shared" si="44"/>
        <v>810.16243</v>
      </c>
      <c r="S337" s="37">
        <f t="shared" si="45"/>
        <v>810.16243</v>
      </c>
      <c r="T337" s="37">
        <f t="shared" si="46"/>
        <v>8101.6243</v>
      </c>
      <c r="U337" s="45">
        <f t="shared" si="47"/>
        <v>250.565699999999</v>
      </c>
      <c r="V337" s="46">
        <v>0.03</v>
      </c>
      <c r="W337" s="37">
        <f t="shared" si="48"/>
        <v>250.5657</v>
      </c>
    </row>
    <row r="338" s="1" customFormat="1" spans="1:23">
      <c r="A338" s="13" t="s">
        <v>678</v>
      </c>
      <c r="B338" s="27" t="s">
        <v>679</v>
      </c>
      <c r="C338" s="28"/>
      <c r="D338" s="28"/>
      <c r="E338" s="29" t="s">
        <v>4</v>
      </c>
      <c r="F338" s="16" t="s">
        <v>48</v>
      </c>
      <c r="G338" s="17">
        <v>6599.34</v>
      </c>
      <c r="H338" s="18"/>
      <c r="I338" s="28"/>
      <c r="J338" s="28"/>
      <c r="K338" s="16" t="s">
        <v>883</v>
      </c>
      <c r="L338" s="16" t="s">
        <v>954</v>
      </c>
      <c r="M338" s="35" t="s">
        <v>91</v>
      </c>
      <c r="N338" s="36">
        <v>10</v>
      </c>
      <c r="O338" s="37">
        <f t="shared" si="41"/>
        <v>3840.81588</v>
      </c>
      <c r="P338" s="37">
        <f t="shared" si="42"/>
        <v>640.13598</v>
      </c>
      <c r="Q338" s="37">
        <f t="shared" si="43"/>
        <v>640.13598</v>
      </c>
      <c r="R338" s="37">
        <f t="shared" si="44"/>
        <v>640.13598</v>
      </c>
      <c r="S338" s="37">
        <f t="shared" si="45"/>
        <v>640.13598</v>
      </c>
      <c r="T338" s="37">
        <f t="shared" si="46"/>
        <v>6401.3598</v>
      </c>
      <c r="U338" s="45">
        <f t="shared" si="47"/>
        <v>197.9802</v>
      </c>
      <c r="V338" s="46">
        <v>0.03</v>
      </c>
      <c r="W338" s="37">
        <f t="shared" si="48"/>
        <v>197.9802</v>
      </c>
    </row>
    <row r="339" s="1" customFormat="1" spans="1:23">
      <c r="A339" s="13" t="s">
        <v>680</v>
      </c>
      <c r="B339" s="27" t="s">
        <v>681</v>
      </c>
      <c r="C339" s="28"/>
      <c r="D339" s="28"/>
      <c r="E339" s="29" t="s">
        <v>4</v>
      </c>
      <c r="F339" s="16" t="s">
        <v>48</v>
      </c>
      <c r="G339" s="17">
        <v>664.57</v>
      </c>
      <c r="H339" s="18"/>
      <c r="I339" s="28"/>
      <c r="J339" s="28"/>
      <c r="K339" s="16" t="s">
        <v>883</v>
      </c>
      <c r="L339" s="16" t="s">
        <v>954</v>
      </c>
      <c r="M339" s="35" t="s">
        <v>91</v>
      </c>
      <c r="N339" s="36">
        <v>10</v>
      </c>
      <c r="O339" s="37">
        <f t="shared" si="41"/>
        <v>386.77974</v>
      </c>
      <c r="P339" s="37">
        <f t="shared" si="42"/>
        <v>64.46329</v>
      </c>
      <c r="Q339" s="37">
        <f t="shared" si="43"/>
        <v>64.46329</v>
      </c>
      <c r="R339" s="37">
        <f t="shared" si="44"/>
        <v>64.46329</v>
      </c>
      <c r="S339" s="37">
        <f t="shared" si="45"/>
        <v>64.46329</v>
      </c>
      <c r="T339" s="37">
        <f t="shared" si="46"/>
        <v>644.6329</v>
      </c>
      <c r="U339" s="45">
        <f t="shared" si="47"/>
        <v>19.9371</v>
      </c>
      <c r="V339" s="46">
        <v>0.03</v>
      </c>
      <c r="W339" s="37">
        <f t="shared" si="48"/>
        <v>19.9371</v>
      </c>
    </row>
    <row r="340" s="1" customFormat="1" spans="1:23">
      <c r="A340" s="13" t="s">
        <v>682</v>
      </c>
      <c r="B340" s="27" t="s">
        <v>683</v>
      </c>
      <c r="C340" s="28"/>
      <c r="D340" s="28"/>
      <c r="E340" s="29" t="s">
        <v>4</v>
      </c>
      <c r="F340" s="16" t="s">
        <v>48</v>
      </c>
      <c r="G340" s="17">
        <v>478.01</v>
      </c>
      <c r="H340" s="18"/>
      <c r="I340" s="28"/>
      <c r="J340" s="28"/>
      <c r="K340" s="16" t="s">
        <v>883</v>
      </c>
      <c r="L340" s="16" t="s">
        <v>954</v>
      </c>
      <c r="M340" s="35" t="s">
        <v>91</v>
      </c>
      <c r="N340" s="36">
        <v>10</v>
      </c>
      <c r="O340" s="37">
        <f t="shared" si="41"/>
        <v>278.20182</v>
      </c>
      <c r="P340" s="37">
        <f t="shared" si="42"/>
        <v>46.36697</v>
      </c>
      <c r="Q340" s="37">
        <f t="shared" si="43"/>
        <v>46.36697</v>
      </c>
      <c r="R340" s="37">
        <f t="shared" si="44"/>
        <v>46.36697</v>
      </c>
      <c r="S340" s="37">
        <f t="shared" si="45"/>
        <v>46.36697</v>
      </c>
      <c r="T340" s="37">
        <f t="shared" si="46"/>
        <v>463.6697</v>
      </c>
      <c r="U340" s="45">
        <f t="shared" si="47"/>
        <v>14.3403000000001</v>
      </c>
      <c r="V340" s="46">
        <v>0.03</v>
      </c>
      <c r="W340" s="37">
        <f t="shared" si="48"/>
        <v>14.3403</v>
      </c>
    </row>
    <row r="341" s="1" customFormat="1" spans="1:23">
      <c r="A341" s="13" t="s">
        <v>684</v>
      </c>
      <c r="B341" s="27" t="s">
        <v>685</v>
      </c>
      <c r="C341" s="28"/>
      <c r="D341" s="28"/>
      <c r="E341" s="29" t="s">
        <v>4</v>
      </c>
      <c r="F341" s="16" t="s">
        <v>48</v>
      </c>
      <c r="G341" s="17">
        <v>99025.02</v>
      </c>
      <c r="H341" s="18"/>
      <c r="I341" s="28"/>
      <c r="J341" s="28"/>
      <c r="K341" s="16" t="s">
        <v>883</v>
      </c>
      <c r="L341" s="16" t="s">
        <v>954</v>
      </c>
      <c r="M341" s="35" t="s">
        <v>91</v>
      </c>
      <c r="N341" s="36">
        <v>10</v>
      </c>
      <c r="O341" s="37">
        <f t="shared" si="41"/>
        <v>57632.56164</v>
      </c>
      <c r="P341" s="37">
        <f t="shared" si="42"/>
        <v>9605.42694</v>
      </c>
      <c r="Q341" s="37">
        <f t="shared" si="43"/>
        <v>9605.42694</v>
      </c>
      <c r="R341" s="37">
        <f t="shared" si="44"/>
        <v>9605.42694</v>
      </c>
      <c r="S341" s="37">
        <f t="shared" si="45"/>
        <v>9605.42694</v>
      </c>
      <c r="T341" s="37">
        <f t="shared" si="46"/>
        <v>96054.2694</v>
      </c>
      <c r="U341" s="45">
        <f t="shared" si="47"/>
        <v>2970.75059999998</v>
      </c>
      <c r="V341" s="46">
        <v>0.03</v>
      </c>
      <c r="W341" s="37">
        <f t="shared" si="48"/>
        <v>2970.7506</v>
      </c>
    </row>
    <row r="342" s="1" customFormat="1" spans="1:23">
      <c r="A342" s="13" t="s">
        <v>686</v>
      </c>
      <c r="B342" s="27" t="s">
        <v>687</v>
      </c>
      <c r="C342" s="28"/>
      <c r="D342" s="28"/>
      <c r="E342" s="29" t="s">
        <v>4</v>
      </c>
      <c r="F342" s="16" t="s">
        <v>48</v>
      </c>
      <c r="G342" s="17">
        <v>6803.52</v>
      </c>
      <c r="H342" s="18"/>
      <c r="I342" s="28"/>
      <c r="J342" s="28"/>
      <c r="K342" s="16" t="s">
        <v>883</v>
      </c>
      <c r="L342" s="16" t="s">
        <v>954</v>
      </c>
      <c r="M342" s="35" t="s">
        <v>91</v>
      </c>
      <c r="N342" s="36">
        <v>10</v>
      </c>
      <c r="O342" s="37">
        <f t="shared" si="41"/>
        <v>3959.64864</v>
      </c>
      <c r="P342" s="37">
        <f t="shared" si="42"/>
        <v>659.94144</v>
      </c>
      <c r="Q342" s="37">
        <f t="shared" si="43"/>
        <v>659.94144</v>
      </c>
      <c r="R342" s="37">
        <f t="shared" si="44"/>
        <v>659.94144</v>
      </c>
      <c r="S342" s="37">
        <f t="shared" si="45"/>
        <v>659.94144</v>
      </c>
      <c r="T342" s="37">
        <f t="shared" si="46"/>
        <v>6599.4144</v>
      </c>
      <c r="U342" s="45">
        <f t="shared" si="47"/>
        <v>204.105599999999</v>
      </c>
      <c r="V342" s="46">
        <v>0.03</v>
      </c>
      <c r="W342" s="37">
        <f t="shared" si="48"/>
        <v>204.1056</v>
      </c>
    </row>
    <row r="343" s="1" customFormat="1" spans="1:23">
      <c r="A343" s="13" t="s">
        <v>688</v>
      </c>
      <c r="B343" s="27" t="s">
        <v>689</v>
      </c>
      <c r="C343" s="28"/>
      <c r="D343" s="28"/>
      <c r="E343" s="29" t="s">
        <v>4</v>
      </c>
      <c r="F343" s="16" t="s">
        <v>48</v>
      </c>
      <c r="G343" s="17">
        <v>40029.84</v>
      </c>
      <c r="H343" s="18"/>
      <c r="I343" s="28"/>
      <c r="J343" s="28"/>
      <c r="K343" s="16" t="s">
        <v>883</v>
      </c>
      <c r="L343" s="16" t="s">
        <v>954</v>
      </c>
      <c r="M343" s="35" t="s">
        <v>91</v>
      </c>
      <c r="N343" s="36">
        <v>10</v>
      </c>
      <c r="O343" s="37">
        <f t="shared" si="41"/>
        <v>23297.36688</v>
      </c>
      <c r="P343" s="37">
        <f t="shared" si="42"/>
        <v>3882.89448</v>
      </c>
      <c r="Q343" s="37">
        <f t="shared" si="43"/>
        <v>3882.89448</v>
      </c>
      <c r="R343" s="37">
        <f t="shared" si="44"/>
        <v>3882.89448</v>
      </c>
      <c r="S343" s="37">
        <f t="shared" si="45"/>
        <v>3882.89448</v>
      </c>
      <c r="T343" s="37">
        <f t="shared" si="46"/>
        <v>38828.9448</v>
      </c>
      <c r="U343" s="45">
        <f t="shared" si="47"/>
        <v>1200.89519999999</v>
      </c>
      <c r="V343" s="46">
        <v>0.03</v>
      </c>
      <c r="W343" s="37">
        <f t="shared" si="48"/>
        <v>1200.8952</v>
      </c>
    </row>
    <row r="344" s="1" customFormat="1" spans="1:23">
      <c r="A344" s="13" t="s">
        <v>690</v>
      </c>
      <c r="B344" s="27" t="s">
        <v>691</v>
      </c>
      <c r="C344" s="28"/>
      <c r="D344" s="28"/>
      <c r="E344" s="29" t="s">
        <v>4</v>
      </c>
      <c r="F344" s="16" t="s">
        <v>48</v>
      </c>
      <c r="G344" s="17">
        <v>16372.8</v>
      </c>
      <c r="H344" s="18"/>
      <c r="I344" s="28"/>
      <c r="J344" s="28"/>
      <c r="K344" s="16" t="s">
        <v>883</v>
      </c>
      <c r="L344" s="16" t="s">
        <v>954</v>
      </c>
      <c r="M344" s="35" t="s">
        <v>91</v>
      </c>
      <c r="N344" s="36">
        <v>10</v>
      </c>
      <c r="O344" s="37">
        <f t="shared" si="41"/>
        <v>9528.9696</v>
      </c>
      <c r="P344" s="37">
        <f t="shared" si="42"/>
        <v>1588.1616</v>
      </c>
      <c r="Q344" s="37">
        <f t="shared" si="43"/>
        <v>1588.1616</v>
      </c>
      <c r="R344" s="37">
        <f t="shared" si="44"/>
        <v>1588.1616</v>
      </c>
      <c r="S344" s="37">
        <f t="shared" si="45"/>
        <v>1588.1616</v>
      </c>
      <c r="T344" s="37">
        <f t="shared" si="46"/>
        <v>15881.616</v>
      </c>
      <c r="U344" s="45">
        <f t="shared" si="47"/>
        <v>491.184000000001</v>
      </c>
      <c r="V344" s="46">
        <v>0.03</v>
      </c>
      <c r="W344" s="37">
        <f t="shared" si="48"/>
        <v>491.184</v>
      </c>
    </row>
    <row r="345" s="1" customFormat="1" spans="1:23">
      <c r="A345" s="13" t="s">
        <v>692</v>
      </c>
      <c r="B345" s="27" t="s">
        <v>174</v>
      </c>
      <c r="C345" s="28"/>
      <c r="D345" s="28"/>
      <c r="E345" s="29" t="s">
        <v>4</v>
      </c>
      <c r="F345" s="16" t="s">
        <v>48</v>
      </c>
      <c r="G345" s="17">
        <v>2576.56</v>
      </c>
      <c r="H345" s="18"/>
      <c r="I345" s="28"/>
      <c r="J345" s="28"/>
      <c r="K345" s="16" t="s">
        <v>883</v>
      </c>
      <c r="L345" s="16" t="s">
        <v>954</v>
      </c>
      <c r="M345" s="35" t="s">
        <v>91</v>
      </c>
      <c r="N345" s="36">
        <v>10</v>
      </c>
      <c r="O345" s="37">
        <f t="shared" si="41"/>
        <v>1499.55792</v>
      </c>
      <c r="P345" s="37">
        <f t="shared" si="42"/>
        <v>249.92632</v>
      </c>
      <c r="Q345" s="37">
        <f t="shared" si="43"/>
        <v>249.92632</v>
      </c>
      <c r="R345" s="37">
        <f t="shared" si="44"/>
        <v>249.92632</v>
      </c>
      <c r="S345" s="37">
        <f t="shared" si="45"/>
        <v>249.92632</v>
      </c>
      <c r="T345" s="37">
        <f t="shared" si="46"/>
        <v>2499.2632</v>
      </c>
      <c r="U345" s="45">
        <f t="shared" si="47"/>
        <v>77.2968000000001</v>
      </c>
      <c r="V345" s="46">
        <v>0.03</v>
      </c>
      <c r="W345" s="37">
        <f t="shared" si="48"/>
        <v>77.2968</v>
      </c>
    </row>
    <row r="346" s="1" customFormat="1" spans="1:23">
      <c r="A346" s="13" t="s">
        <v>693</v>
      </c>
      <c r="B346" s="27" t="s">
        <v>694</v>
      </c>
      <c r="C346" s="28"/>
      <c r="D346" s="28"/>
      <c r="E346" s="29" t="s">
        <v>4</v>
      </c>
      <c r="F346" s="16" t="s">
        <v>48</v>
      </c>
      <c r="G346" s="17">
        <v>11915.52</v>
      </c>
      <c r="H346" s="18"/>
      <c r="I346" s="28"/>
      <c r="J346" s="28"/>
      <c r="K346" s="16" t="s">
        <v>883</v>
      </c>
      <c r="L346" s="16" t="s">
        <v>954</v>
      </c>
      <c r="M346" s="35" t="s">
        <v>91</v>
      </c>
      <c r="N346" s="36">
        <v>10</v>
      </c>
      <c r="O346" s="37">
        <f t="shared" si="41"/>
        <v>6934.83264</v>
      </c>
      <c r="P346" s="37">
        <f t="shared" si="42"/>
        <v>1155.80544</v>
      </c>
      <c r="Q346" s="37">
        <f t="shared" si="43"/>
        <v>1155.80544</v>
      </c>
      <c r="R346" s="37">
        <f t="shared" si="44"/>
        <v>1155.80544</v>
      </c>
      <c r="S346" s="37">
        <f t="shared" si="45"/>
        <v>1155.80544</v>
      </c>
      <c r="T346" s="37">
        <f t="shared" si="46"/>
        <v>11558.0544</v>
      </c>
      <c r="U346" s="45">
        <f t="shared" si="47"/>
        <v>357.4656</v>
      </c>
      <c r="V346" s="46">
        <v>0.03</v>
      </c>
      <c r="W346" s="37">
        <f t="shared" si="48"/>
        <v>357.4656</v>
      </c>
    </row>
    <row r="347" s="1" customFormat="1" spans="1:23">
      <c r="A347" s="13" t="s">
        <v>695</v>
      </c>
      <c r="B347" s="27" t="s">
        <v>696</v>
      </c>
      <c r="C347" s="28"/>
      <c r="D347" s="28"/>
      <c r="E347" s="29" t="s">
        <v>4</v>
      </c>
      <c r="F347" s="16" t="s">
        <v>48</v>
      </c>
      <c r="G347" s="17">
        <v>549.32</v>
      </c>
      <c r="H347" s="18"/>
      <c r="I347" s="28"/>
      <c r="J347" s="28"/>
      <c r="K347" s="16" t="s">
        <v>883</v>
      </c>
      <c r="L347" s="16" t="s">
        <v>954</v>
      </c>
      <c r="M347" s="35" t="s">
        <v>91</v>
      </c>
      <c r="N347" s="36">
        <v>10</v>
      </c>
      <c r="O347" s="37">
        <f t="shared" si="41"/>
        <v>319.70424</v>
      </c>
      <c r="P347" s="37">
        <f t="shared" si="42"/>
        <v>53.28404</v>
      </c>
      <c r="Q347" s="37">
        <f t="shared" si="43"/>
        <v>53.28404</v>
      </c>
      <c r="R347" s="37">
        <f t="shared" si="44"/>
        <v>53.28404</v>
      </c>
      <c r="S347" s="37">
        <f t="shared" si="45"/>
        <v>53.28404</v>
      </c>
      <c r="T347" s="37">
        <f t="shared" si="46"/>
        <v>532.8404</v>
      </c>
      <c r="U347" s="45">
        <f t="shared" si="47"/>
        <v>16.4796</v>
      </c>
      <c r="V347" s="46">
        <v>0.03</v>
      </c>
      <c r="W347" s="37">
        <f t="shared" si="48"/>
        <v>16.4796</v>
      </c>
    </row>
    <row r="348" s="1" customFormat="1" spans="1:23">
      <c r="A348" s="13" t="s">
        <v>697</v>
      </c>
      <c r="B348" s="27" t="s">
        <v>698</v>
      </c>
      <c r="C348" s="28"/>
      <c r="D348" s="28"/>
      <c r="E348" s="29" t="s">
        <v>4</v>
      </c>
      <c r="F348" s="16" t="s">
        <v>37</v>
      </c>
      <c r="G348" s="17">
        <v>16611.18</v>
      </c>
      <c r="H348" s="18"/>
      <c r="I348" s="28"/>
      <c r="J348" s="28"/>
      <c r="K348" s="16" t="s">
        <v>883</v>
      </c>
      <c r="L348" s="16" t="s">
        <v>954</v>
      </c>
      <c r="M348" s="35" t="s">
        <v>91</v>
      </c>
      <c r="N348" s="36">
        <v>10</v>
      </c>
      <c r="O348" s="37">
        <f t="shared" si="41"/>
        <v>9667.70676</v>
      </c>
      <c r="P348" s="37">
        <f t="shared" si="42"/>
        <v>1611.28446</v>
      </c>
      <c r="Q348" s="37">
        <f t="shared" si="43"/>
        <v>1611.28446</v>
      </c>
      <c r="R348" s="37">
        <f t="shared" si="44"/>
        <v>1611.28446</v>
      </c>
      <c r="S348" s="37">
        <f t="shared" si="45"/>
        <v>1611.28446</v>
      </c>
      <c r="T348" s="37">
        <f t="shared" si="46"/>
        <v>16112.8446</v>
      </c>
      <c r="U348" s="45">
        <f t="shared" si="47"/>
        <v>498.335399999996</v>
      </c>
      <c r="V348" s="46">
        <v>0.03</v>
      </c>
      <c r="W348" s="37">
        <f t="shared" si="48"/>
        <v>498.3354</v>
      </c>
    </row>
    <row r="349" s="1" customFormat="1" spans="1:23">
      <c r="A349" s="13" t="s">
        <v>699</v>
      </c>
      <c r="B349" s="27" t="s">
        <v>700</v>
      </c>
      <c r="C349" s="28"/>
      <c r="D349" s="28"/>
      <c r="E349" s="29" t="s">
        <v>4</v>
      </c>
      <c r="F349" s="16" t="s">
        <v>37</v>
      </c>
      <c r="G349" s="17">
        <v>41059.28</v>
      </c>
      <c r="H349" s="18"/>
      <c r="I349" s="28"/>
      <c r="J349" s="28"/>
      <c r="K349" s="16" t="s">
        <v>883</v>
      </c>
      <c r="L349" s="16" t="s">
        <v>954</v>
      </c>
      <c r="M349" s="35" t="s">
        <v>91</v>
      </c>
      <c r="N349" s="36">
        <v>10</v>
      </c>
      <c r="O349" s="37">
        <f t="shared" si="41"/>
        <v>23896.50096</v>
      </c>
      <c r="P349" s="37">
        <f t="shared" si="42"/>
        <v>3982.75016</v>
      </c>
      <c r="Q349" s="37">
        <f t="shared" si="43"/>
        <v>3982.75016</v>
      </c>
      <c r="R349" s="37">
        <f t="shared" si="44"/>
        <v>3982.75016</v>
      </c>
      <c r="S349" s="37">
        <f t="shared" si="45"/>
        <v>3982.75016</v>
      </c>
      <c r="T349" s="37">
        <f t="shared" si="46"/>
        <v>39827.5016</v>
      </c>
      <c r="U349" s="45">
        <f t="shared" si="47"/>
        <v>1231.77840000001</v>
      </c>
      <c r="V349" s="46">
        <v>0.03</v>
      </c>
      <c r="W349" s="37">
        <f t="shared" si="48"/>
        <v>1231.7784</v>
      </c>
    </row>
    <row r="350" s="1" customFormat="1" spans="1:23">
      <c r="A350" s="13" t="s">
        <v>701</v>
      </c>
      <c r="B350" s="27" t="s">
        <v>702</v>
      </c>
      <c r="C350" s="28"/>
      <c r="D350" s="28"/>
      <c r="E350" s="29" t="s">
        <v>4</v>
      </c>
      <c r="F350" s="16" t="s">
        <v>37</v>
      </c>
      <c r="G350" s="17">
        <v>4150.26</v>
      </c>
      <c r="H350" s="18"/>
      <c r="I350" s="28"/>
      <c r="J350" s="28"/>
      <c r="K350" s="16" t="s">
        <v>883</v>
      </c>
      <c r="L350" s="16" t="s">
        <v>954</v>
      </c>
      <c r="M350" s="35" t="s">
        <v>91</v>
      </c>
      <c r="N350" s="36">
        <v>10</v>
      </c>
      <c r="O350" s="37">
        <f t="shared" si="41"/>
        <v>2415.45132</v>
      </c>
      <c r="P350" s="37">
        <f t="shared" si="42"/>
        <v>402.57522</v>
      </c>
      <c r="Q350" s="37">
        <f t="shared" si="43"/>
        <v>402.57522</v>
      </c>
      <c r="R350" s="37">
        <f t="shared" si="44"/>
        <v>402.57522</v>
      </c>
      <c r="S350" s="37">
        <f t="shared" si="45"/>
        <v>402.57522</v>
      </c>
      <c r="T350" s="37">
        <f t="shared" si="46"/>
        <v>4025.7522</v>
      </c>
      <c r="U350" s="45">
        <f t="shared" si="47"/>
        <v>124.507799999999</v>
      </c>
      <c r="V350" s="46">
        <v>0.03</v>
      </c>
      <c r="W350" s="37">
        <f t="shared" si="48"/>
        <v>124.5078</v>
      </c>
    </row>
    <row r="351" s="1" customFormat="1" spans="1:23">
      <c r="A351" s="13" t="s">
        <v>703</v>
      </c>
      <c r="B351" s="27" t="s">
        <v>704</v>
      </c>
      <c r="C351" s="28"/>
      <c r="D351" s="28"/>
      <c r="E351" s="29" t="s">
        <v>4</v>
      </c>
      <c r="F351" s="16" t="s">
        <v>37</v>
      </c>
      <c r="G351" s="17">
        <v>2801.93</v>
      </c>
      <c r="H351" s="18"/>
      <c r="I351" s="28"/>
      <c r="J351" s="28"/>
      <c r="K351" s="16" t="s">
        <v>883</v>
      </c>
      <c r="L351" s="16" t="s">
        <v>954</v>
      </c>
      <c r="M351" s="35" t="s">
        <v>91</v>
      </c>
      <c r="N351" s="36">
        <v>10</v>
      </c>
      <c r="O351" s="37">
        <f t="shared" si="41"/>
        <v>1630.72326</v>
      </c>
      <c r="P351" s="37">
        <f t="shared" si="42"/>
        <v>271.78721</v>
      </c>
      <c r="Q351" s="37">
        <f t="shared" si="43"/>
        <v>271.78721</v>
      </c>
      <c r="R351" s="37">
        <f t="shared" si="44"/>
        <v>271.78721</v>
      </c>
      <c r="S351" s="37">
        <f t="shared" si="45"/>
        <v>271.78721</v>
      </c>
      <c r="T351" s="37">
        <f t="shared" si="46"/>
        <v>2717.8721</v>
      </c>
      <c r="U351" s="45">
        <f t="shared" si="47"/>
        <v>84.0579000000002</v>
      </c>
      <c r="V351" s="46">
        <v>0.03</v>
      </c>
      <c r="W351" s="37">
        <f t="shared" si="48"/>
        <v>84.0579</v>
      </c>
    </row>
    <row r="352" s="1" customFormat="1" spans="1:23">
      <c r="A352" s="13" t="s">
        <v>705</v>
      </c>
      <c r="B352" s="27" t="s">
        <v>706</v>
      </c>
      <c r="C352" s="28"/>
      <c r="D352" s="28"/>
      <c r="E352" s="29" t="s">
        <v>4</v>
      </c>
      <c r="F352" s="16" t="s">
        <v>37</v>
      </c>
      <c r="G352" s="17">
        <v>1682.54</v>
      </c>
      <c r="H352" s="18"/>
      <c r="I352" s="28"/>
      <c r="J352" s="28"/>
      <c r="K352" s="16" t="s">
        <v>883</v>
      </c>
      <c r="L352" s="16" t="s">
        <v>954</v>
      </c>
      <c r="M352" s="35" t="s">
        <v>91</v>
      </c>
      <c r="N352" s="36">
        <v>10</v>
      </c>
      <c r="O352" s="37">
        <f t="shared" si="41"/>
        <v>979.23828</v>
      </c>
      <c r="P352" s="37">
        <f t="shared" si="42"/>
        <v>163.20638</v>
      </c>
      <c r="Q352" s="37">
        <f t="shared" si="43"/>
        <v>163.20638</v>
      </c>
      <c r="R352" s="37">
        <f t="shared" si="44"/>
        <v>163.20638</v>
      </c>
      <c r="S352" s="37">
        <f t="shared" si="45"/>
        <v>163.20638</v>
      </c>
      <c r="T352" s="37">
        <f t="shared" si="46"/>
        <v>1632.0638</v>
      </c>
      <c r="U352" s="45">
        <f t="shared" si="47"/>
        <v>50.4761999999996</v>
      </c>
      <c r="V352" s="46">
        <v>0.03</v>
      </c>
      <c r="W352" s="37">
        <f t="shared" si="48"/>
        <v>50.4762</v>
      </c>
    </row>
    <row r="353" s="1" customFormat="1" spans="1:23">
      <c r="A353" s="13" t="s">
        <v>707</v>
      </c>
      <c r="B353" s="27" t="s">
        <v>708</v>
      </c>
      <c r="C353" s="28"/>
      <c r="D353" s="28"/>
      <c r="E353" s="29" t="s">
        <v>4</v>
      </c>
      <c r="F353" s="16" t="s">
        <v>37</v>
      </c>
      <c r="G353" s="17">
        <v>26019.96</v>
      </c>
      <c r="H353" s="18"/>
      <c r="I353" s="28"/>
      <c r="J353" s="28"/>
      <c r="K353" s="16" t="s">
        <v>883</v>
      </c>
      <c r="L353" s="16" t="s">
        <v>954</v>
      </c>
      <c r="M353" s="35" t="s">
        <v>91</v>
      </c>
      <c r="N353" s="36">
        <v>10</v>
      </c>
      <c r="O353" s="37">
        <f t="shared" si="41"/>
        <v>15143.61672</v>
      </c>
      <c r="P353" s="37">
        <f t="shared" si="42"/>
        <v>2523.93612</v>
      </c>
      <c r="Q353" s="37">
        <f t="shared" si="43"/>
        <v>2523.93612</v>
      </c>
      <c r="R353" s="37">
        <f t="shared" si="44"/>
        <v>2523.93612</v>
      </c>
      <c r="S353" s="37">
        <f t="shared" si="45"/>
        <v>2523.93612</v>
      </c>
      <c r="T353" s="37">
        <f t="shared" si="46"/>
        <v>25239.3612</v>
      </c>
      <c r="U353" s="45">
        <f t="shared" si="47"/>
        <v>780.598800000007</v>
      </c>
      <c r="V353" s="46">
        <v>0.03</v>
      </c>
      <c r="W353" s="37">
        <f t="shared" si="48"/>
        <v>780.5988</v>
      </c>
    </row>
    <row r="354" s="1" customFormat="1" spans="1:23">
      <c r="A354" s="13" t="s">
        <v>709</v>
      </c>
      <c r="B354" s="27" t="s">
        <v>710</v>
      </c>
      <c r="C354" s="28"/>
      <c r="D354" s="28"/>
      <c r="E354" s="29" t="s">
        <v>4</v>
      </c>
      <c r="F354" s="16" t="s">
        <v>37</v>
      </c>
      <c r="G354" s="17">
        <v>11480</v>
      </c>
      <c r="H354" s="18"/>
      <c r="I354" s="28"/>
      <c r="J354" s="28"/>
      <c r="K354" s="16" t="s">
        <v>883</v>
      </c>
      <c r="L354" s="16" t="s">
        <v>954</v>
      </c>
      <c r="M354" s="35" t="s">
        <v>91</v>
      </c>
      <c r="N354" s="36">
        <v>10</v>
      </c>
      <c r="O354" s="37">
        <f t="shared" si="41"/>
        <v>6681.36</v>
      </c>
      <c r="P354" s="37">
        <f t="shared" si="42"/>
        <v>1113.56</v>
      </c>
      <c r="Q354" s="37">
        <f t="shared" si="43"/>
        <v>1113.56</v>
      </c>
      <c r="R354" s="37">
        <f t="shared" si="44"/>
        <v>1113.56</v>
      </c>
      <c r="S354" s="37">
        <f t="shared" si="45"/>
        <v>1113.56</v>
      </c>
      <c r="T354" s="37">
        <f t="shared" si="46"/>
        <v>11135.6</v>
      </c>
      <c r="U354" s="45">
        <f t="shared" si="47"/>
        <v>344.400000000001</v>
      </c>
      <c r="V354" s="46">
        <v>0.03</v>
      </c>
      <c r="W354" s="37">
        <f t="shared" si="48"/>
        <v>344.4</v>
      </c>
    </row>
    <row r="355" s="1" customFormat="1" spans="1:23">
      <c r="A355" s="13" t="s">
        <v>711</v>
      </c>
      <c r="B355" s="27" t="s">
        <v>712</v>
      </c>
      <c r="C355" s="28"/>
      <c r="D355" s="28"/>
      <c r="E355" s="29" t="s">
        <v>4</v>
      </c>
      <c r="F355" s="16" t="s">
        <v>37</v>
      </c>
      <c r="G355" s="17">
        <v>852655.35</v>
      </c>
      <c r="H355" s="18"/>
      <c r="I355" s="28"/>
      <c r="J355" s="28"/>
      <c r="K355" s="16" t="s">
        <v>883</v>
      </c>
      <c r="L355" s="16" t="s">
        <v>954</v>
      </c>
      <c r="M355" s="35" t="s">
        <v>91</v>
      </c>
      <c r="N355" s="36">
        <v>10</v>
      </c>
      <c r="O355" s="37">
        <f t="shared" si="41"/>
        <v>496245.4137</v>
      </c>
      <c r="P355" s="37">
        <f t="shared" si="42"/>
        <v>82707.56895</v>
      </c>
      <c r="Q355" s="37">
        <f t="shared" si="43"/>
        <v>82707.56895</v>
      </c>
      <c r="R355" s="37">
        <f t="shared" si="44"/>
        <v>82707.56895</v>
      </c>
      <c r="S355" s="37">
        <f t="shared" si="45"/>
        <v>82707.56895</v>
      </c>
      <c r="T355" s="37">
        <f t="shared" si="46"/>
        <v>827075.6895</v>
      </c>
      <c r="U355" s="45">
        <f t="shared" si="47"/>
        <v>25579.6605</v>
      </c>
      <c r="V355" s="46">
        <v>0.03</v>
      </c>
      <c r="W355" s="37">
        <f t="shared" si="48"/>
        <v>25579.6605</v>
      </c>
    </row>
    <row r="356" s="1" customFormat="1" spans="1:23">
      <c r="A356" s="13" t="s">
        <v>713</v>
      </c>
      <c r="B356" s="27" t="s">
        <v>714</v>
      </c>
      <c r="C356" s="28"/>
      <c r="D356" s="28"/>
      <c r="E356" s="29" t="s">
        <v>4</v>
      </c>
      <c r="F356" s="16" t="s">
        <v>37</v>
      </c>
      <c r="G356" s="17">
        <v>99111.54</v>
      </c>
      <c r="H356" s="18"/>
      <c r="I356" s="28"/>
      <c r="J356" s="28"/>
      <c r="K356" s="16" t="s">
        <v>883</v>
      </c>
      <c r="L356" s="16" t="s">
        <v>954</v>
      </c>
      <c r="M356" s="35" t="s">
        <v>91</v>
      </c>
      <c r="N356" s="36">
        <v>10</v>
      </c>
      <c r="O356" s="37">
        <f t="shared" si="41"/>
        <v>57682.91628</v>
      </c>
      <c r="P356" s="37">
        <f t="shared" si="42"/>
        <v>9613.81938</v>
      </c>
      <c r="Q356" s="37">
        <f t="shared" si="43"/>
        <v>9613.81938</v>
      </c>
      <c r="R356" s="37">
        <f t="shared" si="44"/>
        <v>9613.81938</v>
      </c>
      <c r="S356" s="37">
        <f t="shared" si="45"/>
        <v>9613.81938</v>
      </c>
      <c r="T356" s="37">
        <f t="shared" si="46"/>
        <v>96138.1938</v>
      </c>
      <c r="U356" s="45">
        <f t="shared" si="47"/>
        <v>2973.3462</v>
      </c>
      <c r="V356" s="46">
        <v>0.03</v>
      </c>
      <c r="W356" s="37">
        <f t="shared" si="48"/>
        <v>2973.3462</v>
      </c>
    </row>
    <row r="357" s="1" customFormat="1" spans="1:23">
      <c r="A357" s="13" t="s">
        <v>715</v>
      </c>
      <c r="B357" s="27" t="s">
        <v>716</v>
      </c>
      <c r="C357" s="28"/>
      <c r="D357" s="28"/>
      <c r="E357" s="29" t="s">
        <v>4</v>
      </c>
      <c r="F357" s="16" t="s">
        <v>37</v>
      </c>
      <c r="G357" s="17">
        <v>39709.31</v>
      </c>
      <c r="H357" s="18"/>
      <c r="I357" s="28"/>
      <c r="J357" s="28"/>
      <c r="K357" s="16" t="s">
        <v>883</v>
      </c>
      <c r="L357" s="16" t="s">
        <v>954</v>
      </c>
      <c r="M357" s="35" t="s">
        <v>91</v>
      </c>
      <c r="N357" s="36">
        <v>10</v>
      </c>
      <c r="O357" s="37">
        <f t="shared" si="41"/>
        <v>23110.81842</v>
      </c>
      <c r="P357" s="37">
        <f t="shared" si="42"/>
        <v>3851.80307</v>
      </c>
      <c r="Q357" s="37">
        <f t="shared" si="43"/>
        <v>3851.80307</v>
      </c>
      <c r="R357" s="37">
        <f t="shared" si="44"/>
        <v>3851.80307</v>
      </c>
      <c r="S357" s="37">
        <f t="shared" si="45"/>
        <v>3851.80307</v>
      </c>
      <c r="T357" s="37">
        <f t="shared" si="46"/>
        <v>38518.0307</v>
      </c>
      <c r="U357" s="45">
        <f t="shared" si="47"/>
        <v>1191.2793</v>
      </c>
      <c r="V357" s="46">
        <v>0.03</v>
      </c>
      <c r="W357" s="37">
        <f t="shared" si="48"/>
        <v>1191.2793</v>
      </c>
    </row>
    <row r="358" s="1" customFormat="1" spans="1:23">
      <c r="A358" s="13" t="s">
        <v>717</v>
      </c>
      <c r="B358" s="27" t="s">
        <v>718</v>
      </c>
      <c r="C358" s="28"/>
      <c r="D358" s="28"/>
      <c r="E358" s="29" t="s">
        <v>4</v>
      </c>
      <c r="F358" s="16" t="s">
        <v>37</v>
      </c>
      <c r="G358" s="17">
        <v>28793.19</v>
      </c>
      <c r="H358" s="18"/>
      <c r="I358" s="28"/>
      <c r="J358" s="28"/>
      <c r="K358" s="16" t="s">
        <v>883</v>
      </c>
      <c r="L358" s="16" t="s">
        <v>954</v>
      </c>
      <c r="M358" s="35" t="s">
        <v>91</v>
      </c>
      <c r="N358" s="36">
        <v>10</v>
      </c>
      <c r="O358" s="37">
        <f t="shared" si="41"/>
        <v>16757.63658</v>
      </c>
      <c r="P358" s="37">
        <f t="shared" si="42"/>
        <v>2792.93943</v>
      </c>
      <c r="Q358" s="37">
        <f t="shared" si="43"/>
        <v>2792.93943</v>
      </c>
      <c r="R358" s="37">
        <f t="shared" si="44"/>
        <v>2792.93943</v>
      </c>
      <c r="S358" s="37">
        <f t="shared" si="45"/>
        <v>2792.93943</v>
      </c>
      <c r="T358" s="37">
        <f t="shared" si="46"/>
        <v>27929.3943</v>
      </c>
      <c r="U358" s="45">
        <f t="shared" si="47"/>
        <v>863.795700000006</v>
      </c>
      <c r="V358" s="46">
        <v>0.03</v>
      </c>
      <c r="W358" s="37">
        <f t="shared" si="48"/>
        <v>863.7957</v>
      </c>
    </row>
    <row r="359" s="1" customFormat="1" spans="1:23">
      <c r="A359" s="13" t="s">
        <v>719</v>
      </c>
      <c r="B359" s="27" t="s">
        <v>720</v>
      </c>
      <c r="C359" s="28"/>
      <c r="D359" s="28"/>
      <c r="E359" s="29" t="s">
        <v>4</v>
      </c>
      <c r="F359" s="16" t="s">
        <v>44</v>
      </c>
      <c r="G359" s="17">
        <v>12930.7</v>
      </c>
      <c r="H359" s="18"/>
      <c r="I359" s="28"/>
      <c r="J359" s="28"/>
      <c r="K359" s="16" t="s">
        <v>883</v>
      </c>
      <c r="L359" s="16" t="s">
        <v>954</v>
      </c>
      <c r="M359" s="35" t="s">
        <v>91</v>
      </c>
      <c r="N359" s="36">
        <v>10</v>
      </c>
      <c r="O359" s="37">
        <f t="shared" si="41"/>
        <v>7525.6674</v>
      </c>
      <c r="P359" s="37">
        <f t="shared" si="42"/>
        <v>1254.2779</v>
      </c>
      <c r="Q359" s="37">
        <f t="shared" si="43"/>
        <v>1254.2779</v>
      </c>
      <c r="R359" s="37">
        <f t="shared" si="44"/>
        <v>1254.2779</v>
      </c>
      <c r="S359" s="37">
        <f t="shared" si="45"/>
        <v>1254.2779</v>
      </c>
      <c r="T359" s="37">
        <f t="shared" si="46"/>
        <v>12542.779</v>
      </c>
      <c r="U359" s="45">
        <f t="shared" si="47"/>
        <v>387.920999999998</v>
      </c>
      <c r="V359" s="46">
        <v>0.03</v>
      </c>
      <c r="W359" s="37">
        <f t="shared" si="48"/>
        <v>387.921</v>
      </c>
    </row>
    <row r="360" s="1" customFormat="1" spans="1:23">
      <c r="A360" s="13" t="s">
        <v>721</v>
      </c>
      <c r="B360" s="27" t="s">
        <v>720</v>
      </c>
      <c r="C360" s="28"/>
      <c r="D360" s="28"/>
      <c r="E360" s="29" t="s">
        <v>4</v>
      </c>
      <c r="F360" s="16" t="s">
        <v>44</v>
      </c>
      <c r="G360" s="17">
        <v>7748.36</v>
      </c>
      <c r="H360" s="18"/>
      <c r="I360" s="28"/>
      <c r="J360" s="28"/>
      <c r="K360" s="16" t="s">
        <v>883</v>
      </c>
      <c r="L360" s="16" t="s">
        <v>954</v>
      </c>
      <c r="M360" s="35" t="s">
        <v>91</v>
      </c>
      <c r="N360" s="36">
        <v>10</v>
      </c>
      <c r="O360" s="37">
        <f t="shared" si="41"/>
        <v>4509.54552</v>
      </c>
      <c r="P360" s="37">
        <f t="shared" si="42"/>
        <v>751.59092</v>
      </c>
      <c r="Q360" s="37">
        <f t="shared" si="43"/>
        <v>751.59092</v>
      </c>
      <c r="R360" s="37">
        <f t="shared" si="44"/>
        <v>751.59092</v>
      </c>
      <c r="S360" s="37">
        <f t="shared" si="45"/>
        <v>751.59092</v>
      </c>
      <c r="T360" s="37">
        <f t="shared" si="46"/>
        <v>7515.9092</v>
      </c>
      <c r="U360" s="45">
        <f t="shared" si="47"/>
        <v>232.450800000001</v>
      </c>
      <c r="V360" s="46">
        <v>0.03</v>
      </c>
      <c r="W360" s="37">
        <f t="shared" si="48"/>
        <v>232.4508</v>
      </c>
    </row>
    <row r="361" s="1" customFormat="1" spans="1:23">
      <c r="A361" s="13" t="s">
        <v>722</v>
      </c>
      <c r="B361" s="27" t="s">
        <v>720</v>
      </c>
      <c r="C361" s="28"/>
      <c r="D361" s="28"/>
      <c r="E361" s="29" t="s">
        <v>4</v>
      </c>
      <c r="F361" s="16" t="s">
        <v>44</v>
      </c>
      <c r="G361" s="17">
        <v>17076.58</v>
      </c>
      <c r="H361" s="18"/>
      <c r="I361" s="28"/>
      <c r="J361" s="28"/>
      <c r="K361" s="16" t="s">
        <v>883</v>
      </c>
      <c r="L361" s="16" t="s">
        <v>954</v>
      </c>
      <c r="M361" s="35" t="s">
        <v>91</v>
      </c>
      <c r="N361" s="36">
        <v>10</v>
      </c>
      <c r="O361" s="37">
        <f t="shared" si="41"/>
        <v>9938.56956</v>
      </c>
      <c r="P361" s="37">
        <f t="shared" si="42"/>
        <v>1656.42826</v>
      </c>
      <c r="Q361" s="37">
        <f t="shared" si="43"/>
        <v>1656.42826</v>
      </c>
      <c r="R361" s="37">
        <f t="shared" si="44"/>
        <v>1656.42826</v>
      </c>
      <c r="S361" s="37">
        <f t="shared" si="45"/>
        <v>1656.42826</v>
      </c>
      <c r="T361" s="37">
        <f t="shared" si="46"/>
        <v>16564.2826</v>
      </c>
      <c r="U361" s="45">
        <f t="shared" si="47"/>
        <v>512.297399999999</v>
      </c>
      <c r="V361" s="46">
        <v>0.03</v>
      </c>
      <c r="W361" s="37">
        <f t="shared" si="48"/>
        <v>512.2974</v>
      </c>
    </row>
    <row r="362" s="1" customFormat="1" spans="1:23">
      <c r="A362" s="13" t="s">
        <v>723</v>
      </c>
      <c r="B362" s="27" t="s">
        <v>720</v>
      </c>
      <c r="C362" s="28"/>
      <c r="D362" s="28"/>
      <c r="E362" s="29" t="s">
        <v>4</v>
      </c>
      <c r="F362" s="16" t="s">
        <v>44</v>
      </c>
      <c r="G362" s="17">
        <v>29514.2</v>
      </c>
      <c r="H362" s="18"/>
      <c r="I362" s="28"/>
      <c r="J362" s="28"/>
      <c r="K362" s="16" t="s">
        <v>883</v>
      </c>
      <c r="L362" s="16" t="s">
        <v>954</v>
      </c>
      <c r="M362" s="35" t="s">
        <v>91</v>
      </c>
      <c r="N362" s="36">
        <v>10</v>
      </c>
      <c r="O362" s="37">
        <f t="shared" si="41"/>
        <v>17177.2644</v>
      </c>
      <c r="P362" s="37">
        <f t="shared" si="42"/>
        <v>2862.8774</v>
      </c>
      <c r="Q362" s="37">
        <f t="shared" si="43"/>
        <v>2862.8774</v>
      </c>
      <c r="R362" s="37">
        <f t="shared" si="44"/>
        <v>2862.8774</v>
      </c>
      <c r="S362" s="37">
        <f t="shared" si="45"/>
        <v>2862.8774</v>
      </c>
      <c r="T362" s="37">
        <f t="shared" si="46"/>
        <v>28628.774</v>
      </c>
      <c r="U362" s="45">
        <f t="shared" si="47"/>
        <v>885.425999999996</v>
      </c>
      <c r="V362" s="46">
        <v>0.03</v>
      </c>
      <c r="W362" s="37">
        <f t="shared" si="48"/>
        <v>885.426</v>
      </c>
    </row>
    <row r="363" s="1" customFormat="1" spans="1:23">
      <c r="A363" s="13" t="s">
        <v>724</v>
      </c>
      <c r="B363" s="27" t="s">
        <v>720</v>
      </c>
      <c r="C363" s="28"/>
      <c r="D363" s="28"/>
      <c r="E363" s="29" t="s">
        <v>4</v>
      </c>
      <c r="F363" s="16" t="s">
        <v>44</v>
      </c>
      <c r="G363" s="17">
        <v>37805.95</v>
      </c>
      <c r="H363" s="18"/>
      <c r="I363" s="28"/>
      <c r="J363" s="28"/>
      <c r="K363" s="16" t="s">
        <v>883</v>
      </c>
      <c r="L363" s="16" t="s">
        <v>954</v>
      </c>
      <c r="M363" s="35" t="s">
        <v>91</v>
      </c>
      <c r="N363" s="36">
        <v>10</v>
      </c>
      <c r="O363" s="37">
        <f t="shared" si="41"/>
        <v>22003.0629</v>
      </c>
      <c r="P363" s="37">
        <f t="shared" si="42"/>
        <v>3667.17715</v>
      </c>
      <c r="Q363" s="37">
        <f t="shared" si="43"/>
        <v>3667.17715</v>
      </c>
      <c r="R363" s="37">
        <f t="shared" si="44"/>
        <v>3667.17715</v>
      </c>
      <c r="S363" s="37">
        <f t="shared" si="45"/>
        <v>3667.17715</v>
      </c>
      <c r="T363" s="37">
        <f t="shared" si="46"/>
        <v>36671.7715</v>
      </c>
      <c r="U363" s="45">
        <f t="shared" si="47"/>
        <v>1134.17849999999</v>
      </c>
      <c r="V363" s="46">
        <v>0.03</v>
      </c>
      <c r="W363" s="37">
        <f t="shared" si="48"/>
        <v>1134.1785</v>
      </c>
    </row>
    <row r="364" s="1" customFormat="1" spans="1:23">
      <c r="A364" s="13" t="s">
        <v>725</v>
      </c>
      <c r="B364" s="27" t="s">
        <v>726</v>
      </c>
      <c r="C364" s="28"/>
      <c r="D364" s="28"/>
      <c r="E364" s="29" t="s">
        <v>4</v>
      </c>
      <c r="F364" s="16" t="s">
        <v>44</v>
      </c>
      <c r="G364" s="17">
        <v>51690.55</v>
      </c>
      <c r="H364" s="18"/>
      <c r="I364" s="28"/>
      <c r="J364" s="28"/>
      <c r="K364" s="16" t="s">
        <v>883</v>
      </c>
      <c r="L364" s="16" t="s">
        <v>954</v>
      </c>
      <c r="M364" s="35" t="s">
        <v>91</v>
      </c>
      <c r="N364" s="36">
        <v>10</v>
      </c>
      <c r="O364" s="37">
        <f t="shared" si="41"/>
        <v>30083.9001</v>
      </c>
      <c r="P364" s="37">
        <f t="shared" si="42"/>
        <v>5013.98335</v>
      </c>
      <c r="Q364" s="37">
        <f t="shared" si="43"/>
        <v>5013.98335</v>
      </c>
      <c r="R364" s="37">
        <f t="shared" si="44"/>
        <v>5013.98335</v>
      </c>
      <c r="S364" s="37">
        <f t="shared" si="45"/>
        <v>5013.98335</v>
      </c>
      <c r="T364" s="37">
        <f t="shared" si="46"/>
        <v>50139.8335</v>
      </c>
      <c r="U364" s="45">
        <f t="shared" si="47"/>
        <v>1550.71649999999</v>
      </c>
      <c r="V364" s="46">
        <v>0.03</v>
      </c>
      <c r="W364" s="37">
        <f t="shared" si="48"/>
        <v>1550.7165</v>
      </c>
    </row>
    <row r="365" s="1" customFormat="1" spans="1:23">
      <c r="A365" s="13" t="s">
        <v>727</v>
      </c>
      <c r="B365" s="27" t="s">
        <v>728</v>
      </c>
      <c r="C365" s="28"/>
      <c r="D365" s="28"/>
      <c r="E365" s="29" t="s">
        <v>4</v>
      </c>
      <c r="F365" s="16" t="s">
        <v>44</v>
      </c>
      <c r="G365" s="17">
        <v>37692.8</v>
      </c>
      <c r="H365" s="18"/>
      <c r="I365" s="28"/>
      <c r="J365" s="28"/>
      <c r="K365" s="16" t="s">
        <v>883</v>
      </c>
      <c r="L365" s="16" t="s">
        <v>954</v>
      </c>
      <c r="M365" s="35" t="s">
        <v>91</v>
      </c>
      <c r="N365" s="36">
        <v>10</v>
      </c>
      <c r="O365" s="37">
        <f t="shared" si="41"/>
        <v>21937.2096</v>
      </c>
      <c r="P365" s="37">
        <f t="shared" si="42"/>
        <v>3656.2016</v>
      </c>
      <c r="Q365" s="37">
        <f t="shared" si="43"/>
        <v>3656.2016</v>
      </c>
      <c r="R365" s="37">
        <f t="shared" si="44"/>
        <v>3656.2016</v>
      </c>
      <c r="S365" s="37">
        <f t="shared" si="45"/>
        <v>3656.2016</v>
      </c>
      <c r="T365" s="37">
        <f t="shared" si="46"/>
        <v>36562.016</v>
      </c>
      <c r="U365" s="45">
        <f t="shared" si="47"/>
        <v>1130.784</v>
      </c>
      <c r="V365" s="46">
        <v>0.03</v>
      </c>
      <c r="W365" s="37">
        <f t="shared" si="48"/>
        <v>1130.784</v>
      </c>
    </row>
    <row r="366" s="1" customFormat="1" spans="1:23">
      <c r="A366" s="13" t="s">
        <v>729</v>
      </c>
      <c r="B366" s="27" t="s">
        <v>730</v>
      </c>
      <c r="C366" s="28"/>
      <c r="D366" s="28"/>
      <c r="E366" s="29" t="s">
        <v>4</v>
      </c>
      <c r="F366" s="16" t="s">
        <v>44</v>
      </c>
      <c r="G366" s="17">
        <v>138333.6</v>
      </c>
      <c r="H366" s="18"/>
      <c r="I366" s="28"/>
      <c r="J366" s="28"/>
      <c r="K366" s="16" t="s">
        <v>883</v>
      </c>
      <c r="L366" s="16" t="s">
        <v>954</v>
      </c>
      <c r="M366" s="35" t="s">
        <v>91</v>
      </c>
      <c r="N366" s="36">
        <v>10</v>
      </c>
      <c r="O366" s="37">
        <f t="shared" si="41"/>
        <v>80510.1552</v>
      </c>
      <c r="P366" s="37">
        <f t="shared" si="42"/>
        <v>13418.3592</v>
      </c>
      <c r="Q366" s="37">
        <f t="shared" si="43"/>
        <v>13418.3592</v>
      </c>
      <c r="R366" s="37">
        <f t="shared" si="44"/>
        <v>13418.3592</v>
      </c>
      <c r="S366" s="37">
        <f t="shared" si="45"/>
        <v>13418.3592</v>
      </c>
      <c r="T366" s="37">
        <f t="shared" si="46"/>
        <v>134183.592</v>
      </c>
      <c r="U366" s="45">
        <f t="shared" si="47"/>
        <v>4150.00799999997</v>
      </c>
      <c r="V366" s="46">
        <v>0.03</v>
      </c>
      <c r="W366" s="37">
        <f t="shared" si="48"/>
        <v>4150.008</v>
      </c>
    </row>
    <row r="367" s="1" customFormat="1" spans="1:23">
      <c r="A367" s="13" t="s">
        <v>731</v>
      </c>
      <c r="B367" s="27" t="s">
        <v>732</v>
      </c>
      <c r="C367" s="28"/>
      <c r="D367" s="28"/>
      <c r="E367" s="29" t="s">
        <v>4</v>
      </c>
      <c r="F367" s="16" t="s">
        <v>44</v>
      </c>
      <c r="G367" s="17">
        <v>77458.54</v>
      </c>
      <c r="H367" s="18"/>
      <c r="I367" s="28"/>
      <c r="J367" s="28"/>
      <c r="K367" s="16" t="s">
        <v>883</v>
      </c>
      <c r="L367" s="16" t="s">
        <v>954</v>
      </c>
      <c r="M367" s="35" t="s">
        <v>91</v>
      </c>
      <c r="N367" s="36">
        <v>10</v>
      </c>
      <c r="O367" s="37">
        <f t="shared" si="41"/>
        <v>45080.87028</v>
      </c>
      <c r="P367" s="37">
        <f t="shared" si="42"/>
        <v>7513.47838</v>
      </c>
      <c r="Q367" s="37">
        <f t="shared" si="43"/>
        <v>7513.47838</v>
      </c>
      <c r="R367" s="37">
        <f t="shared" si="44"/>
        <v>7513.47838</v>
      </c>
      <c r="S367" s="37">
        <f t="shared" si="45"/>
        <v>7513.47838</v>
      </c>
      <c r="T367" s="37">
        <f t="shared" si="46"/>
        <v>75134.7838</v>
      </c>
      <c r="U367" s="45">
        <f t="shared" si="47"/>
        <v>2323.7562</v>
      </c>
      <c r="V367" s="46">
        <v>0.03</v>
      </c>
      <c r="W367" s="37">
        <f t="shared" si="48"/>
        <v>2323.7562</v>
      </c>
    </row>
    <row r="368" s="1" customFormat="1" spans="1:23">
      <c r="A368" s="13" t="s">
        <v>733</v>
      </c>
      <c r="B368" s="27" t="s">
        <v>734</v>
      </c>
      <c r="C368" s="28"/>
      <c r="D368" s="28"/>
      <c r="E368" s="29" t="s">
        <v>4</v>
      </c>
      <c r="F368" s="16" t="s">
        <v>44</v>
      </c>
      <c r="G368" s="17">
        <v>156368.48</v>
      </c>
      <c r="H368" s="18"/>
      <c r="I368" s="28"/>
      <c r="J368" s="28"/>
      <c r="K368" s="16" t="s">
        <v>883</v>
      </c>
      <c r="L368" s="16" t="s">
        <v>954</v>
      </c>
      <c r="M368" s="35" t="s">
        <v>91</v>
      </c>
      <c r="N368" s="36">
        <v>10</v>
      </c>
      <c r="O368" s="37">
        <f t="shared" si="41"/>
        <v>91006.45536</v>
      </c>
      <c r="P368" s="37">
        <f t="shared" si="42"/>
        <v>15167.74256</v>
      </c>
      <c r="Q368" s="37">
        <f t="shared" si="43"/>
        <v>15167.74256</v>
      </c>
      <c r="R368" s="37">
        <f t="shared" si="44"/>
        <v>15167.74256</v>
      </c>
      <c r="S368" s="37">
        <f t="shared" si="45"/>
        <v>15167.74256</v>
      </c>
      <c r="T368" s="37">
        <f t="shared" si="46"/>
        <v>151677.4256</v>
      </c>
      <c r="U368" s="45">
        <f t="shared" si="47"/>
        <v>4691.05439999996</v>
      </c>
      <c r="V368" s="46">
        <v>0.03</v>
      </c>
      <c r="W368" s="37">
        <f t="shared" si="48"/>
        <v>4691.0544</v>
      </c>
    </row>
    <row r="369" s="1" customFormat="1" spans="1:23">
      <c r="A369" s="13" t="s">
        <v>735</v>
      </c>
      <c r="B369" s="27" t="s">
        <v>736</v>
      </c>
      <c r="C369" s="28"/>
      <c r="D369" s="28"/>
      <c r="E369" s="29" t="s">
        <v>4</v>
      </c>
      <c r="F369" s="16" t="s">
        <v>44</v>
      </c>
      <c r="G369" s="17">
        <v>136260.64</v>
      </c>
      <c r="H369" s="18"/>
      <c r="I369" s="28"/>
      <c r="J369" s="28"/>
      <c r="K369" s="16" t="s">
        <v>883</v>
      </c>
      <c r="L369" s="16" t="s">
        <v>954</v>
      </c>
      <c r="M369" s="35" t="s">
        <v>91</v>
      </c>
      <c r="N369" s="36">
        <v>10</v>
      </c>
      <c r="O369" s="37">
        <f t="shared" si="41"/>
        <v>79303.69248</v>
      </c>
      <c r="P369" s="37">
        <f t="shared" si="42"/>
        <v>13217.28208</v>
      </c>
      <c r="Q369" s="37">
        <f t="shared" si="43"/>
        <v>13217.28208</v>
      </c>
      <c r="R369" s="37">
        <f t="shared" si="44"/>
        <v>13217.28208</v>
      </c>
      <c r="S369" s="37">
        <f t="shared" si="45"/>
        <v>13217.28208</v>
      </c>
      <c r="T369" s="37">
        <f t="shared" si="46"/>
        <v>132172.8208</v>
      </c>
      <c r="U369" s="45">
        <f t="shared" si="47"/>
        <v>4087.8192</v>
      </c>
      <c r="V369" s="46">
        <v>0.03</v>
      </c>
      <c r="W369" s="37">
        <f t="shared" si="48"/>
        <v>4087.8192</v>
      </c>
    </row>
    <row r="370" s="1" customFormat="1" spans="1:23">
      <c r="A370" s="13" t="s">
        <v>737</v>
      </c>
      <c r="B370" s="27" t="s">
        <v>738</v>
      </c>
      <c r="C370" s="28"/>
      <c r="D370" s="28"/>
      <c r="E370" s="29" t="s">
        <v>4</v>
      </c>
      <c r="F370" s="16" t="s">
        <v>37</v>
      </c>
      <c r="G370" s="17">
        <v>47303.1</v>
      </c>
      <c r="H370" s="18"/>
      <c r="I370" s="28"/>
      <c r="J370" s="28"/>
      <c r="K370" s="16" t="s">
        <v>883</v>
      </c>
      <c r="L370" s="16" t="s">
        <v>954</v>
      </c>
      <c r="M370" s="35" t="s">
        <v>91</v>
      </c>
      <c r="N370" s="36">
        <v>10</v>
      </c>
      <c r="O370" s="37">
        <f t="shared" si="41"/>
        <v>27530.4042</v>
      </c>
      <c r="P370" s="37">
        <f t="shared" si="42"/>
        <v>4588.4007</v>
      </c>
      <c r="Q370" s="37">
        <f t="shared" si="43"/>
        <v>4588.4007</v>
      </c>
      <c r="R370" s="37">
        <f t="shared" si="44"/>
        <v>4588.4007</v>
      </c>
      <c r="S370" s="37">
        <f t="shared" si="45"/>
        <v>4588.4007</v>
      </c>
      <c r="T370" s="37">
        <f t="shared" si="46"/>
        <v>45884.007</v>
      </c>
      <c r="U370" s="45">
        <f t="shared" si="47"/>
        <v>1419.093</v>
      </c>
      <c r="V370" s="46">
        <v>0.03</v>
      </c>
      <c r="W370" s="37">
        <f t="shared" si="48"/>
        <v>1419.093</v>
      </c>
    </row>
    <row r="371" s="1" customFormat="1" spans="1:23">
      <c r="A371" s="13" t="s">
        <v>739</v>
      </c>
      <c r="B371" s="27" t="s">
        <v>740</v>
      </c>
      <c r="C371" s="28"/>
      <c r="D371" s="28"/>
      <c r="E371" s="29" t="s">
        <v>4</v>
      </c>
      <c r="F371" s="16" t="s">
        <v>37</v>
      </c>
      <c r="G371" s="17">
        <v>18327.4</v>
      </c>
      <c r="H371" s="18"/>
      <c r="I371" s="28"/>
      <c r="J371" s="28"/>
      <c r="K371" s="16" t="s">
        <v>883</v>
      </c>
      <c r="L371" s="16" t="s">
        <v>954</v>
      </c>
      <c r="M371" s="35" t="s">
        <v>91</v>
      </c>
      <c r="N371" s="36">
        <v>10</v>
      </c>
      <c r="O371" s="37">
        <f t="shared" si="41"/>
        <v>10666.5468</v>
      </c>
      <c r="P371" s="37">
        <f t="shared" si="42"/>
        <v>1777.7578</v>
      </c>
      <c r="Q371" s="37">
        <f t="shared" si="43"/>
        <v>1777.7578</v>
      </c>
      <c r="R371" s="37">
        <f t="shared" si="44"/>
        <v>1777.7578</v>
      </c>
      <c r="S371" s="37">
        <f t="shared" si="45"/>
        <v>1777.7578</v>
      </c>
      <c r="T371" s="37">
        <f t="shared" si="46"/>
        <v>17777.578</v>
      </c>
      <c r="U371" s="45">
        <f t="shared" si="47"/>
        <v>549.822000000004</v>
      </c>
      <c r="V371" s="46">
        <v>0.03</v>
      </c>
      <c r="W371" s="37">
        <f t="shared" si="48"/>
        <v>549.822</v>
      </c>
    </row>
    <row r="372" s="1" customFormat="1" spans="1:23">
      <c r="A372" s="13" t="s">
        <v>741</v>
      </c>
      <c r="B372" s="27" t="s">
        <v>742</v>
      </c>
      <c r="C372" s="28"/>
      <c r="D372" s="28"/>
      <c r="E372" s="29" t="s">
        <v>4</v>
      </c>
      <c r="F372" s="16" t="s">
        <v>37</v>
      </c>
      <c r="G372" s="17">
        <v>59724</v>
      </c>
      <c r="H372" s="18"/>
      <c r="I372" s="28"/>
      <c r="J372" s="28"/>
      <c r="K372" s="16" t="s">
        <v>883</v>
      </c>
      <c r="L372" s="16" t="s">
        <v>954</v>
      </c>
      <c r="M372" s="35" t="s">
        <v>91</v>
      </c>
      <c r="N372" s="36">
        <v>10</v>
      </c>
      <c r="O372" s="37">
        <f t="shared" si="41"/>
        <v>34759.368</v>
      </c>
      <c r="P372" s="37">
        <f t="shared" si="42"/>
        <v>5793.228</v>
      </c>
      <c r="Q372" s="37">
        <f t="shared" si="43"/>
        <v>5793.228</v>
      </c>
      <c r="R372" s="37">
        <f t="shared" si="44"/>
        <v>5793.228</v>
      </c>
      <c r="S372" s="37">
        <f t="shared" si="45"/>
        <v>5793.228</v>
      </c>
      <c r="T372" s="37">
        <f t="shared" si="46"/>
        <v>57932.28</v>
      </c>
      <c r="U372" s="45">
        <f t="shared" si="47"/>
        <v>1791.71999999999</v>
      </c>
      <c r="V372" s="46">
        <v>0.03</v>
      </c>
      <c r="W372" s="37">
        <f t="shared" si="48"/>
        <v>1791.72</v>
      </c>
    </row>
    <row r="373" s="1" customFormat="1" spans="1:23">
      <c r="A373" s="13" t="s">
        <v>743</v>
      </c>
      <c r="B373" s="27" t="s">
        <v>744</v>
      </c>
      <c r="C373" s="28"/>
      <c r="D373" s="28"/>
      <c r="E373" s="29" t="s">
        <v>4</v>
      </c>
      <c r="F373" s="16" t="s">
        <v>37</v>
      </c>
      <c r="G373" s="17">
        <v>41811</v>
      </c>
      <c r="H373" s="18"/>
      <c r="I373" s="28"/>
      <c r="J373" s="28"/>
      <c r="K373" s="16" t="s">
        <v>883</v>
      </c>
      <c r="L373" s="16" t="s">
        <v>954</v>
      </c>
      <c r="M373" s="35" t="s">
        <v>91</v>
      </c>
      <c r="N373" s="36">
        <v>10</v>
      </c>
      <c r="O373" s="37">
        <f t="shared" si="41"/>
        <v>24334.002</v>
      </c>
      <c r="P373" s="37">
        <f t="shared" si="42"/>
        <v>4055.667</v>
      </c>
      <c r="Q373" s="37">
        <f t="shared" si="43"/>
        <v>4055.667</v>
      </c>
      <c r="R373" s="37">
        <f t="shared" si="44"/>
        <v>4055.667</v>
      </c>
      <c r="S373" s="37">
        <f t="shared" si="45"/>
        <v>4055.667</v>
      </c>
      <c r="T373" s="37">
        <f t="shared" si="46"/>
        <v>40556.67</v>
      </c>
      <c r="U373" s="45">
        <f t="shared" si="47"/>
        <v>1254.32999999999</v>
      </c>
      <c r="V373" s="46">
        <v>0.03</v>
      </c>
      <c r="W373" s="37">
        <f t="shared" si="48"/>
        <v>1254.33</v>
      </c>
    </row>
    <row r="374" s="1" customFormat="1" spans="1:23">
      <c r="A374" s="13" t="s">
        <v>745</v>
      </c>
      <c r="B374" s="27" t="s">
        <v>164</v>
      </c>
      <c r="C374" s="28"/>
      <c r="D374" s="28"/>
      <c r="E374" s="29" t="s">
        <v>4</v>
      </c>
      <c r="F374" s="16" t="s">
        <v>37</v>
      </c>
      <c r="G374" s="17">
        <v>21780</v>
      </c>
      <c r="H374" s="18"/>
      <c r="I374" s="28"/>
      <c r="J374" s="28"/>
      <c r="K374" s="16" t="s">
        <v>883</v>
      </c>
      <c r="L374" s="16" t="s">
        <v>954</v>
      </c>
      <c r="M374" s="35" t="s">
        <v>91</v>
      </c>
      <c r="N374" s="36">
        <v>10</v>
      </c>
      <c r="O374" s="37">
        <f t="shared" si="41"/>
        <v>12675.96</v>
      </c>
      <c r="P374" s="37">
        <f t="shared" si="42"/>
        <v>2112.66</v>
      </c>
      <c r="Q374" s="37">
        <f t="shared" si="43"/>
        <v>2112.66</v>
      </c>
      <c r="R374" s="37">
        <f t="shared" si="44"/>
        <v>2112.66</v>
      </c>
      <c r="S374" s="37">
        <f t="shared" si="45"/>
        <v>2112.66</v>
      </c>
      <c r="T374" s="37">
        <f t="shared" si="46"/>
        <v>21126.6</v>
      </c>
      <c r="U374" s="45">
        <f t="shared" si="47"/>
        <v>653.400000000001</v>
      </c>
      <c r="V374" s="46">
        <v>0.03</v>
      </c>
      <c r="W374" s="37">
        <f t="shared" si="48"/>
        <v>653.4</v>
      </c>
    </row>
    <row r="375" s="1" customFormat="1" spans="1:23">
      <c r="A375" s="13" t="s">
        <v>746</v>
      </c>
      <c r="B375" s="27" t="s">
        <v>172</v>
      </c>
      <c r="C375" s="28"/>
      <c r="D375" s="28"/>
      <c r="E375" s="29" t="s">
        <v>4</v>
      </c>
      <c r="F375" s="16" t="s">
        <v>37</v>
      </c>
      <c r="G375" s="17">
        <v>25776</v>
      </c>
      <c r="H375" s="18"/>
      <c r="I375" s="28"/>
      <c r="J375" s="28"/>
      <c r="K375" s="16" t="s">
        <v>883</v>
      </c>
      <c r="L375" s="16" t="s">
        <v>954</v>
      </c>
      <c r="M375" s="35" t="s">
        <v>91</v>
      </c>
      <c r="N375" s="36">
        <v>10</v>
      </c>
      <c r="O375" s="37">
        <f t="shared" si="41"/>
        <v>15001.632</v>
      </c>
      <c r="P375" s="37">
        <f t="shared" si="42"/>
        <v>2500.272</v>
      </c>
      <c r="Q375" s="37">
        <f t="shared" si="43"/>
        <v>2500.272</v>
      </c>
      <c r="R375" s="37">
        <f t="shared" si="44"/>
        <v>2500.272</v>
      </c>
      <c r="S375" s="37">
        <f t="shared" si="45"/>
        <v>2500.272</v>
      </c>
      <c r="T375" s="37">
        <f t="shared" si="46"/>
        <v>25002.72</v>
      </c>
      <c r="U375" s="45">
        <f t="shared" si="47"/>
        <v>773.279999999999</v>
      </c>
      <c r="V375" s="46">
        <v>0.03</v>
      </c>
      <c r="W375" s="37">
        <f t="shared" si="48"/>
        <v>773.28</v>
      </c>
    </row>
    <row r="376" s="1" customFormat="1" spans="1:23">
      <c r="A376" s="13" t="s">
        <v>747</v>
      </c>
      <c r="B376" s="27" t="s">
        <v>166</v>
      </c>
      <c r="C376" s="28"/>
      <c r="D376" s="28"/>
      <c r="E376" s="29" t="s">
        <v>4</v>
      </c>
      <c r="F376" s="16" t="s">
        <v>37</v>
      </c>
      <c r="G376" s="17">
        <v>2080.5</v>
      </c>
      <c r="H376" s="18"/>
      <c r="I376" s="28"/>
      <c r="J376" s="28"/>
      <c r="K376" s="16" t="s">
        <v>883</v>
      </c>
      <c r="L376" s="16" t="s">
        <v>954</v>
      </c>
      <c r="M376" s="35" t="s">
        <v>91</v>
      </c>
      <c r="N376" s="36">
        <v>10</v>
      </c>
      <c r="O376" s="37">
        <f t="shared" si="41"/>
        <v>1210.851</v>
      </c>
      <c r="P376" s="37">
        <f t="shared" si="42"/>
        <v>201.8085</v>
      </c>
      <c r="Q376" s="37">
        <f t="shared" si="43"/>
        <v>201.8085</v>
      </c>
      <c r="R376" s="37">
        <f t="shared" si="44"/>
        <v>201.8085</v>
      </c>
      <c r="S376" s="37">
        <f t="shared" si="45"/>
        <v>201.8085</v>
      </c>
      <c r="T376" s="37">
        <f t="shared" si="46"/>
        <v>2018.085</v>
      </c>
      <c r="U376" s="45">
        <f t="shared" si="47"/>
        <v>62.4149999999995</v>
      </c>
      <c r="V376" s="46">
        <v>0.03</v>
      </c>
      <c r="W376" s="37">
        <f t="shared" si="48"/>
        <v>62.415</v>
      </c>
    </row>
    <row r="377" s="1" customFormat="1" spans="1:23">
      <c r="A377" s="13" t="s">
        <v>748</v>
      </c>
      <c r="B377" s="27" t="s">
        <v>168</v>
      </c>
      <c r="C377" s="28"/>
      <c r="D377" s="28"/>
      <c r="E377" s="29" t="s">
        <v>4</v>
      </c>
      <c r="F377" s="16" t="s">
        <v>37</v>
      </c>
      <c r="G377" s="17">
        <v>27202.65</v>
      </c>
      <c r="H377" s="18"/>
      <c r="I377" s="28"/>
      <c r="J377" s="28"/>
      <c r="K377" s="16" t="s">
        <v>883</v>
      </c>
      <c r="L377" s="16" t="s">
        <v>954</v>
      </c>
      <c r="M377" s="35" t="s">
        <v>91</v>
      </c>
      <c r="N377" s="36">
        <v>10</v>
      </c>
      <c r="O377" s="37">
        <f t="shared" si="41"/>
        <v>15831.9423</v>
      </c>
      <c r="P377" s="37">
        <f t="shared" si="42"/>
        <v>2638.65705</v>
      </c>
      <c r="Q377" s="37">
        <f t="shared" si="43"/>
        <v>2638.65705</v>
      </c>
      <c r="R377" s="37">
        <f t="shared" si="44"/>
        <v>2638.65705</v>
      </c>
      <c r="S377" s="37">
        <f t="shared" si="45"/>
        <v>2638.65705</v>
      </c>
      <c r="T377" s="37">
        <f t="shared" si="46"/>
        <v>26386.5705</v>
      </c>
      <c r="U377" s="45">
        <f t="shared" si="47"/>
        <v>816.079499999993</v>
      </c>
      <c r="V377" s="46">
        <v>0.03</v>
      </c>
      <c r="W377" s="37">
        <f t="shared" si="48"/>
        <v>816.0795</v>
      </c>
    </row>
    <row r="378" s="1" customFormat="1" spans="1:23">
      <c r="A378" s="13" t="s">
        <v>749</v>
      </c>
      <c r="B378" s="27" t="s">
        <v>170</v>
      </c>
      <c r="C378" s="28"/>
      <c r="D378" s="28"/>
      <c r="E378" s="47" t="s">
        <v>4</v>
      </c>
      <c r="F378" s="16" t="s">
        <v>37</v>
      </c>
      <c r="G378" s="17">
        <v>2703.7</v>
      </c>
      <c r="H378" s="18"/>
      <c r="I378" s="28"/>
      <c r="J378" s="28"/>
      <c r="K378" s="16" t="s">
        <v>883</v>
      </c>
      <c r="L378" s="16" t="s">
        <v>954</v>
      </c>
      <c r="M378" s="35" t="s">
        <v>91</v>
      </c>
      <c r="N378" s="36">
        <v>10</v>
      </c>
      <c r="O378" s="37">
        <f t="shared" si="41"/>
        <v>1573.5534</v>
      </c>
      <c r="P378" s="37">
        <f t="shared" si="42"/>
        <v>262.2589</v>
      </c>
      <c r="Q378" s="37">
        <f t="shared" si="43"/>
        <v>262.2589</v>
      </c>
      <c r="R378" s="37">
        <f t="shared" si="44"/>
        <v>262.2589</v>
      </c>
      <c r="S378" s="37">
        <f t="shared" si="45"/>
        <v>262.2589</v>
      </c>
      <c r="T378" s="37">
        <f t="shared" si="46"/>
        <v>2622.589</v>
      </c>
      <c r="U378" s="45">
        <f t="shared" si="47"/>
        <v>81.1110000000003</v>
      </c>
      <c r="V378" s="46">
        <v>0.03</v>
      </c>
      <c r="W378" s="37">
        <f t="shared" si="48"/>
        <v>81.111</v>
      </c>
    </row>
    <row r="379" s="1" customFormat="1" spans="1:23">
      <c r="A379" s="13" t="s">
        <v>750</v>
      </c>
      <c r="B379" s="48" t="s">
        <v>751</v>
      </c>
      <c r="C379" s="28"/>
      <c r="D379" s="28"/>
      <c r="E379" s="49" t="s">
        <v>4</v>
      </c>
      <c r="F379" s="16" t="s">
        <v>44</v>
      </c>
      <c r="G379" s="17">
        <v>520.79</v>
      </c>
      <c r="H379" s="18"/>
      <c r="I379" s="28"/>
      <c r="J379" s="28"/>
      <c r="K379" s="16" t="s">
        <v>883</v>
      </c>
      <c r="L379" s="16" t="s">
        <v>954</v>
      </c>
      <c r="M379" s="35" t="s">
        <v>91</v>
      </c>
      <c r="N379" s="36">
        <v>10</v>
      </c>
      <c r="O379" s="37">
        <f t="shared" si="41"/>
        <v>303.09978</v>
      </c>
      <c r="P379" s="37">
        <f t="shared" si="42"/>
        <v>50.51663</v>
      </c>
      <c r="Q379" s="37">
        <f t="shared" si="43"/>
        <v>50.51663</v>
      </c>
      <c r="R379" s="37">
        <f t="shared" si="44"/>
        <v>50.51663</v>
      </c>
      <c r="S379" s="37">
        <f t="shared" si="45"/>
        <v>50.51663</v>
      </c>
      <c r="T379" s="37">
        <f t="shared" si="46"/>
        <v>505.1663</v>
      </c>
      <c r="U379" s="45">
        <f t="shared" si="47"/>
        <v>15.6236999999999</v>
      </c>
      <c r="V379" s="46">
        <v>0.03</v>
      </c>
      <c r="W379" s="37">
        <f t="shared" si="48"/>
        <v>15.6237</v>
      </c>
    </row>
    <row r="380" spans="1:23">
      <c r="A380" s="13" t="s">
        <v>752</v>
      </c>
      <c r="B380" s="48" t="s">
        <v>753</v>
      </c>
      <c r="C380" s="50"/>
      <c r="D380" s="50"/>
      <c r="E380" s="47" t="s">
        <v>2</v>
      </c>
      <c r="F380" s="16" t="s">
        <v>68</v>
      </c>
      <c r="G380" s="17">
        <v>30130</v>
      </c>
      <c r="H380" s="18"/>
      <c r="I380" s="50"/>
      <c r="J380" s="50"/>
      <c r="K380" s="16" t="s">
        <v>883</v>
      </c>
      <c r="L380" s="16" t="s">
        <v>954</v>
      </c>
      <c r="M380" s="35" t="s">
        <v>91</v>
      </c>
      <c r="N380" s="36">
        <v>10</v>
      </c>
      <c r="O380" s="37">
        <f t="shared" si="41"/>
        <v>17535.66</v>
      </c>
      <c r="P380" s="37">
        <f t="shared" si="42"/>
        <v>2922.61</v>
      </c>
      <c r="Q380" s="37">
        <f t="shared" si="43"/>
        <v>2922.61</v>
      </c>
      <c r="R380" s="37">
        <f t="shared" si="44"/>
        <v>2922.61</v>
      </c>
      <c r="S380" s="37">
        <f t="shared" si="45"/>
        <v>2922.61</v>
      </c>
      <c r="T380" s="37">
        <f t="shared" si="46"/>
        <v>29226.1</v>
      </c>
      <c r="U380" s="45">
        <f t="shared" si="47"/>
        <v>903.900000000001</v>
      </c>
      <c r="V380" s="46">
        <v>0.03</v>
      </c>
      <c r="W380" s="37">
        <f t="shared" si="48"/>
        <v>903.9</v>
      </c>
    </row>
    <row r="381" spans="1:23">
      <c r="A381" s="13" t="s">
        <v>754</v>
      </c>
      <c r="B381" s="48" t="s">
        <v>755</v>
      </c>
      <c r="C381" s="50"/>
      <c r="D381" s="50"/>
      <c r="E381" s="47" t="s">
        <v>4</v>
      </c>
      <c r="F381" s="16" t="s">
        <v>48</v>
      </c>
      <c r="G381" s="17">
        <v>17360</v>
      </c>
      <c r="H381" s="51">
        <f>SUM(G381:G393)</f>
        <v>16782200.95</v>
      </c>
      <c r="I381" s="53">
        <f>G381/$H$381</f>
        <v>0.00103442927728738</v>
      </c>
      <c r="J381" s="17">
        <f>$H$394*I381</f>
        <v>372.28364900493</v>
      </c>
      <c r="K381" s="16" t="s">
        <v>883</v>
      </c>
      <c r="L381" s="16" t="s">
        <v>954</v>
      </c>
      <c r="M381" s="35" t="s">
        <v>91</v>
      </c>
      <c r="N381" s="36">
        <v>10</v>
      </c>
      <c r="O381" s="37">
        <f t="shared" si="41"/>
        <v>10103.52</v>
      </c>
      <c r="P381" s="37">
        <f t="shared" si="42"/>
        <v>1683.92</v>
      </c>
      <c r="Q381" s="37">
        <f t="shared" si="43"/>
        <v>1683.92</v>
      </c>
      <c r="R381" s="37">
        <f t="shared" si="44"/>
        <v>1683.92</v>
      </c>
      <c r="S381" s="37">
        <f t="shared" si="45"/>
        <v>1683.92</v>
      </c>
      <c r="T381" s="37">
        <f t="shared" si="46"/>
        <v>16839.2</v>
      </c>
      <c r="U381" s="45">
        <f t="shared" si="47"/>
        <v>520.799999999999</v>
      </c>
      <c r="V381" s="46">
        <v>0.03</v>
      </c>
      <c r="W381" s="37">
        <f t="shared" si="48"/>
        <v>520.8</v>
      </c>
    </row>
    <row r="382" spans="1:23">
      <c r="A382" s="13" t="s">
        <v>756</v>
      </c>
      <c r="B382" s="48" t="s">
        <v>757</v>
      </c>
      <c r="C382" s="50"/>
      <c r="D382" s="50"/>
      <c r="E382" s="29" t="s">
        <v>0</v>
      </c>
      <c r="F382" s="16" t="s">
        <v>11</v>
      </c>
      <c r="G382" s="17">
        <v>12050028.15</v>
      </c>
      <c r="H382" s="52"/>
      <c r="I382" s="53">
        <f>G382/$H$381</f>
        <v>0.718024303600059</v>
      </c>
      <c r="J382" s="17">
        <f>$H$394*I382</f>
        <v>258411.777090675</v>
      </c>
      <c r="K382" s="16" t="s">
        <v>883</v>
      </c>
      <c r="L382" s="16" t="s">
        <v>954</v>
      </c>
      <c r="M382" s="35" t="s">
        <v>91</v>
      </c>
      <c r="N382" s="36">
        <v>20</v>
      </c>
      <c r="O382" s="37">
        <f t="shared" si="41"/>
        <v>3506558.19165</v>
      </c>
      <c r="P382" s="37">
        <f t="shared" si="42"/>
        <v>584426.365275</v>
      </c>
      <c r="Q382" s="37">
        <f t="shared" si="43"/>
        <v>584426.365275</v>
      </c>
      <c r="R382" s="37">
        <f t="shared" si="44"/>
        <v>584426.365275</v>
      </c>
      <c r="S382" s="37">
        <f t="shared" si="45"/>
        <v>584426.365275</v>
      </c>
      <c r="T382" s="37">
        <f t="shared" si="46"/>
        <v>5844263.65275</v>
      </c>
      <c r="U382" s="45">
        <f t="shared" si="47"/>
        <v>6205764.49725</v>
      </c>
      <c r="V382" s="46">
        <v>0.03</v>
      </c>
      <c r="W382" s="37">
        <f t="shared" si="48"/>
        <v>361500.8445</v>
      </c>
    </row>
    <row r="383" spans="1:23">
      <c r="A383" s="13" t="s">
        <v>758</v>
      </c>
      <c r="B383" s="48" t="s">
        <v>759</v>
      </c>
      <c r="C383" s="50"/>
      <c r="D383" s="50"/>
      <c r="E383" s="47" t="s">
        <v>1</v>
      </c>
      <c r="F383" s="16" t="s">
        <v>12</v>
      </c>
      <c r="G383" s="17">
        <v>462324.37</v>
      </c>
      <c r="H383" s="52"/>
      <c r="I383" s="53">
        <f t="shared" ref="I383:I393" si="49">G383/$H$381</f>
        <v>0.0275484944660968</v>
      </c>
      <c r="J383" s="17">
        <f t="shared" ref="J383:J393" si="50">$H$394*I383</f>
        <v>9914.50480918809</v>
      </c>
      <c r="K383" s="16" t="s">
        <v>883</v>
      </c>
      <c r="L383" s="16" t="s">
        <v>954</v>
      </c>
      <c r="M383" s="35" t="s">
        <v>91</v>
      </c>
      <c r="N383" s="36">
        <v>20</v>
      </c>
      <c r="O383" s="37">
        <f t="shared" si="41"/>
        <v>134536.39167</v>
      </c>
      <c r="P383" s="37">
        <f t="shared" si="42"/>
        <v>22422.731945</v>
      </c>
      <c r="Q383" s="37">
        <f t="shared" si="43"/>
        <v>22422.731945</v>
      </c>
      <c r="R383" s="37">
        <f t="shared" si="44"/>
        <v>22422.731945</v>
      </c>
      <c r="S383" s="37">
        <f t="shared" si="45"/>
        <v>22422.731945</v>
      </c>
      <c r="T383" s="37">
        <f t="shared" si="46"/>
        <v>224227.31945</v>
      </c>
      <c r="U383" s="45">
        <f t="shared" si="47"/>
        <v>238097.05055</v>
      </c>
      <c r="V383" s="46">
        <v>0.03</v>
      </c>
      <c r="W383" s="37">
        <f t="shared" si="48"/>
        <v>13869.7311</v>
      </c>
    </row>
    <row r="384" spans="1:23">
      <c r="A384" s="13" t="s">
        <v>760</v>
      </c>
      <c r="B384" s="48" t="s">
        <v>761</v>
      </c>
      <c r="C384" s="50"/>
      <c r="D384" s="50"/>
      <c r="E384" s="49" t="s">
        <v>1</v>
      </c>
      <c r="F384" s="16" t="s">
        <v>34</v>
      </c>
      <c r="G384" s="17">
        <v>197737.01</v>
      </c>
      <c r="H384" s="52"/>
      <c r="I384" s="53">
        <f t="shared" si="49"/>
        <v>0.0117825433379762</v>
      </c>
      <c r="J384" s="17">
        <f t="shared" si="50"/>
        <v>4240.45251302559</v>
      </c>
      <c r="K384" s="16" t="s">
        <v>883</v>
      </c>
      <c r="L384" s="16" t="s">
        <v>954</v>
      </c>
      <c r="M384" s="35" t="s">
        <v>91</v>
      </c>
      <c r="N384" s="36">
        <v>20</v>
      </c>
      <c r="O384" s="37">
        <f t="shared" si="41"/>
        <v>57541.46991</v>
      </c>
      <c r="P384" s="37">
        <f t="shared" si="42"/>
        <v>9590.244985</v>
      </c>
      <c r="Q384" s="37">
        <f t="shared" si="43"/>
        <v>9590.244985</v>
      </c>
      <c r="R384" s="37">
        <f t="shared" si="44"/>
        <v>9590.244985</v>
      </c>
      <c r="S384" s="37">
        <f t="shared" si="45"/>
        <v>9590.244985</v>
      </c>
      <c r="T384" s="37">
        <f t="shared" si="46"/>
        <v>95902.44985</v>
      </c>
      <c r="U384" s="45">
        <f t="shared" si="47"/>
        <v>101834.56015</v>
      </c>
      <c r="V384" s="46">
        <v>0.03</v>
      </c>
      <c r="W384" s="37">
        <f t="shared" si="48"/>
        <v>5932.1103</v>
      </c>
    </row>
    <row r="385" spans="1:23">
      <c r="A385" s="13" t="s">
        <v>762</v>
      </c>
      <c r="B385" s="48" t="s">
        <v>763</v>
      </c>
      <c r="C385" s="50"/>
      <c r="D385" s="50"/>
      <c r="E385" s="29" t="s">
        <v>1</v>
      </c>
      <c r="F385" s="16" t="s">
        <v>12</v>
      </c>
      <c r="G385" s="17">
        <v>425182.91</v>
      </c>
      <c r="H385" s="52"/>
      <c r="I385" s="53">
        <f t="shared" si="49"/>
        <v>0.0253353485199449</v>
      </c>
      <c r="J385" s="17">
        <f t="shared" si="50"/>
        <v>9118.00951781882</v>
      </c>
      <c r="K385" s="16" t="s">
        <v>883</v>
      </c>
      <c r="L385" s="16" t="s">
        <v>954</v>
      </c>
      <c r="M385" s="35" t="s">
        <v>91</v>
      </c>
      <c r="N385" s="36">
        <v>20</v>
      </c>
      <c r="O385" s="37">
        <f t="shared" si="41"/>
        <v>123728.22681</v>
      </c>
      <c r="P385" s="37">
        <f t="shared" si="42"/>
        <v>20621.371135</v>
      </c>
      <c r="Q385" s="37">
        <f t="shared" si="43"/>
        <v>20621.371135</v>
      </c>
      <c r="R385" s="37">
        <f t="shared" si="44"/>
        <v>20621.371135</v>
      </c>
      <c r="S385" s="37">
        <f t="shared" si="45"/>
        <v>20621.371135</v>
      </c>
      <c r="T385" s="37">
        <f t="shared" si="46"/>
        <v>206213.71135</v>
      </c>
      <c r="U385" s="45">
        <f t="shared" si="47"/>
        <v>218969.19865</v>
      </c>
      <c r="V385" s="46">
        <v>0.03</v>
      </c>
      <c r="W385" s="37">
        <f t="shared" si="48"/>
        <v>12755.4873</v>
      </c>
    </row>
    <row r="386" spans="1:23">
      <c r="A386" s="13" t="s">
        <v>764</v>
      </c>
      <c r="B386" s="48" t="s">
        <v>765</v>
      </c>
      <c r="C386" s="50"/>
      <c r="D386" s="50"/>
      <c r="E386" s="47" t="s">
        <v>1</v>
      </c>
      <c r="F386" s="16" t="s">
        <v>12</v>
      </c>
      <c r="G386" s="17">
        <v>27147.76</v>
      </c>
      <c r="H386" s="52"/>
      <c r="I386" s="53">
        <f t="shared" si="49"/>
        <v>0.00161765194451446</v>
      </c>
      <c r="J386" s="17">
        <f t="shared" si="50"/>
        <v>582.181287736755</v>
      </c>
      <c r="K386" s="16" t="s">
        <v>883</v>
      </c>
      <c r="L386" s="16" t="s">
        <v>954</v>
      </c>
      <c r="M386" s="35" t="s">
        <v>91</v>
      </c>
      <c r="N386" s="36">
        <v>20</v>
      </c>
      <c r="O386" s="37">
        <f t="shared" si="41"/>
        <v>7899.99816</v>
      </c>
      <c r="P386" s="37">
        <f t="shared" si="42"/>
        <v>1316.66636</v>
      </c>
      <c r="Q386" s="37">
        <f t="shared" si="43"/>
        <v>1316.66636</v>
      </c>
      <c r="R386" s="37">
        <f t="shared" si="44"/>
        <v>1316.66636</v>
      </c>
      <c r="S386" s="37">
        <f t="shared" si="45"/>
        <v>1316.66636</v>
      </c>
      <c r="T386" s="37">
        <f t="shared" si="46"/>
        <v>13166.6636</v>
      </c>
      <c r="U386" s="45">
        <f t="shared" si="47"/>
        <v>13981.0964</v>
      </c>
      <c r="V386" s="46">
        <v>0.03</v>
      </c>
      <c r="W386" s="37">
        <f t="shared" si="48"/>
        <v>814.4328</v>
      </c>
    </row>
    <row r="387" spans="1:23">
      <c r="A387" s="13" t="s">
        <v>766</v>
      </c>
      <c r="B387" s="48" t="s">
        <v>767</v>
      </c>
      <c r="C387" s="50"/>
      <c r="D387" s="50"/>
      <c r="E387" s="49" t="s">
        <v>1</v>
      </c>
      <c r="F387" s="16" t="s">
        <v>23</v>
      </c>
      <c r="G387" s="17">
        <v>1633200</v>
      </c>
      <c r="H387" s="52"/>
      <c r="I387" s="53">
        <f t="shared" si="49"/>
        <v>0.0973173903033261</v>
      </c>
      <c r="J387" s="17">
        <f t="shared" si="50"/>
        <v>35023.8280849569</v>
      </c>
      <c r="K387" s="16" t="s">
        <v>883</v>
      </c>
      <c r="L387" s="16" t="s">
        <v>954</v>
      </c>
      <c r="M387" s="35" t="s">
        <v>91</v>
      </c>
      <c r="N387" s="36">
        <v>20</v>
      </c>
      <c r="O387" s="37">
        <f t="shared" si="41"/>
        <v>475261.2</v>
      </c>
      <c r="P387" s="37">
        <f t="shared" si="42"/>
        <v>79210.2</v>
      </c>
      <c r="Q387" s="37">
        <f t="shared" si="43"/>
        <v>79210.2</v>
      </c>
      <c r="R387" s="37">
        <f t="shared" si="44"/>
        <v>79210.2</v>
      </c>
      <c r="S387" s="37">
        <f t="shared" si="45"/>
        <v>79210.2</v>
      </c>
      <c r="T387" s="37">
        <f t="shared" si="46"/>
        <v>792102</v>
      </c>
      <c r="U387" s="45">
        <f t="shared" si="47"/>
        <v>841098</v>
      </c>
      <c r="V387" s="46">
        <v>0.03</v>
      </c>
      <c r="W387" s="37">
        <f t="shared" si="48"/>
        <v>48996</v>
      </c>
    </row>
    <row r="388" spans="1:23">
      <c r="A388" s="13" t="s">
        <v>768</v>
      </c>
      <c r="B388" s="48" t="s">
        <v>769</v>
      </c>
      <c r="C388" s="50"/>
      <c r="D388" s="50"/>
      <c r="E388" s="29" t="s">
        <v>1</v>
      </c>
      <c r="F388" s="16" t="s">
        <v>23</v>
      </c>
      <c r="G388" s="17">
        <v>506705.27</v>
      </c>
      <c r="H388" s="52"/>
      <c r="I388" s="53">
        <f t="shared" si="49"/>
        <v>0.0301930164886984</v>
      </c>
      <c r="J388" s="17">
        <f t="shared" si="50"/>
        <v>10866.2492445638</v>
      </c>
      <c r="K388" s="16" t="s">
        <v>883</v>
      </c>
      <c r="L388" s="16" t="s">
        <v>954</v>
      </c>
      <c r="M388" s="35" t="s">
        <v>91</v>
      </c>
      <c r="N388" s="36">
        <v>20</v>
      </c>
      <c r="O388" s="37">
        <f t="shared" si="41"/>
        <v>147451.23357</v>
      </c>
      <c r="P388" s="37">
        <f t="shared" si="42"/>
        <v>24575.205595</v>
      </c>
      <c r="Q388" s="37">
        <f t="shared" si="43"/>
        <v>24575.205595</v>
      </c>
      <c r="R388" s="37">
        <f t="shared" si="44"/>
        <v>24575.205595</v>
      </c>
      <c r="S388" s="37">
        <f t="shared" si="45"/>
        <v>24575.205595</v>
      </c>
      <c r="T388" s="37">
        <f t="shared" si="46"/>
        <v>245752.05595</v>
      </c>
      <c r="U388" s="45">
        <f t="shared" si="47"/>
        <v>260953.21405</v>
      </c>
      <c r="V388" s="46">
        <v>0.03</v>
      </c>
      <c r="W388" s="37">
        <f t="shared" si="48"/>
        <v>15201.1581</v>
      </c>
    </row>
    <row r="389" spans="1:23">
      <c r="A389" s="13" t="s">
        <v>770</v>
      </c>
      <c r="B389" s="48" t="s">
        <v>771</v>
      </c>
      <c r="C389" s="50"/>
      <c r="D389" s="50"/>
      <c r="E389" s="47" t="s">
        <v>4</v>
      </c>
      <c r="F389" s="16" t="s">
        <v>44</v>
      </c>
      <c r="G389" s="17">
        <v>530000</v>
      </c>
      <c r="H389" s="52"/>
      <c r="I389" s="53">
        <f t="shared" si="49"/>
        <v>0.0315810781660316</v>
      </c>
      <c r="J389" s="17">
        <f t="shared" si="50"/>
        <v>11365.802648192</v>
      </c>
      <c r="K389" s="16" t="s">
        <v>883</v>
      </c>
      <c r="L389" s="16" t="s">
        <v>954</v>
      </c>
      <c r="M389" s="35" t="s">
        <v>91</v>
      </c>
      <c r="N389" s="36">
        <v>10</v>
      </c>
      <c r="O389" s="37">
        <f t="shared" ref="O389:O393" si="51">G389*(1-V389)/N389*6</f>
        <v>308460</v>
      </c>
      <c r="P389" s="37">
        <f t="shared" ref="P389:P393" si="52">G389*(1-V389)/N389</f>
        <v>51410</v>
      </c>
      <c r="Q389" s="37">
        <f t="shared" ref="Q389:Q393" si="53">P389</f>
        <v>51410</v>
      </c>
      <c r="R389" s="37">
        <f t="shared" ref="R389:R393" si="54">Q389</f>
        <v>51410</v>
      </c>
      <c r="S389" s="37">
        <f t="shared" ref="S389:S393" si="55">R389</f>
        <v>51410</v>
      </c>
      <c r="T389" s="37">
        <f t="shared" ref="T389:T393" si="56">O389+P389+Q389+R389+S389</f>
        <v>514100</v>
      </c>
      <c r="U389" s="45">
        <f t="shared" ref="U389:U393" si="57">G389-T389</f>
        <v>15900</v>
      </c>
      <c r="V389" s="46">
        <v>0.03</v>
      </c>
      <c r="W389" s="37">
        <f t="shared" ref="W389:W393" si="58">G389*V389</f>
        <v>15900</v>
      </c>
    </row>
    <row r="390" spans="1:23">
      <c r="A390" s="13" t="s">
        <v>772</v>
      </c>
      <c r="B390" s="48" t="s">
        <v>773</v>
      </c>
      <c r="C390" s="50"/>
      <c r="D390" s="50"/>
      <c r="E390" s="49" t="s">
        <v>5</v>
      </c>
      <c r="F390" s="16" t="s">
        <v>45</v>
      </c>
      <c r="G390" s="17">
        <v>334970</v>
      </c>
      <c r="H390" s="52"/>
      <c r="I390" s="53">
        <f t="shared" si="49"/>
        <v>0.0199598372703313</v>
      </c>
      <c r="J390" s="17">
        <f t="shared" si="50"/>
        <v>7183.4017227639</v>
      </c>
      <c r="K390" s="16" t="s">
        <v>883</v>
      </c>
      <c r="L390" s="16" t="s">
        <v>954</v>
      </c>
      <c r="M390" s="35" t="s">
        <v>91</v>
      </c>
      <c r="N390" s="36">
        <v>10</v>
      </c>
      <c r="O390" s="37">
        <f t="shared" si="51"/>
        <v>194952.54</v>
      </c>
      <c r="P390" s="37">
        <f t="shared" si="52"/>
        <v>32492.09</v>
      </c>
      <c r="Q390" s="37">
        <f t="shared" si="53"/>
        <v>32492.09</v>
      </c>
      <c r="R390" s="37">
        <f t="shared" si="54"/>
        <v>32492.09</v>
      </c>
      <c r="S390" s="37">
        <f t="shared" si="55"/>
        <v>32492.09</v>
      </c>
      <c r="T390" s="37">
        <f t="shared" si="56"/>
        <v>324920.9</v>
      </c>
      <c r="U390" s="45">
        <f t="shared" si="57"/>
        <v>10049.1000000001</v>
      </c>
      <c r="V390" s="46">
        <v>0.03</v>
      </c>
      <c r="W390" s="37">
        <f t="shared" si="58"/>
        <v>10049.1</v>
      </c>
    </row>
    <row r="391" spans="1:23">
      <c r="A391" s="13" t="s">
        <v>774</v>
      </c>
      <c r="B391" s="48" t="s">
        <v>775</v>
      </c>
      <c r="C391" s="50"/>
      <c r="D391" s="50"/>
      <c r="E391" s="29" t="s">
        <v>1</v>
      </c>
      <c r="F391" s="16" t="s">
        <v>12</v>
      </c>
      <c r="G391" s="17">
        <v>535950.98</v>
      </c>
      <c r="H391" s="52"/>
      <c r="I391" s="53">
        <f t="shared" si="49"/>
        <v>0.0319356788538514</v>
      </c>
      <c r="J391" s="17">
        <f t="shared" si="50"/>
        <v>11493.4208826134</v>
      </c>
      <c r="K391" s="16" t="s">
        <v>883</v>
      </c>
      <c r="L391" s="16" t="s">
        <v>954</v>
      </c>
      <c r="M391" s="35" t="s">
        <v>91</v>
      </c>
      <c r="N391" s="36">
        <v>20</v>
      </c>
      <c r="O391" s="37">
        <f t="shared" si="51"/>
        <v>155961.73518</v>
      </c>
      <c r="P391" s="37">
        <f t="shared" si="52"/>
        <v>25993.62253</v>
      </c>
      <c r="Q391" s="37">
        <f t="shared" si="53"/>
        <v>25993.62253</v>
      </c>
      <c r="R391" s="37">
        <f t="shared" si="54"/>
        <v>25993.62253</v>
      </c>
      <c r="S391" s="37">
        <f t="shared" si="55"/>
        <v>25993.62253</v>
      </c>
      <c r="T391" s="37">
        <f t="shared" si="56"/>
        <v>259936.2253</v>
      </c>
      <c r="U391" s="45">
        <f t="shared" si="57"/>
        <v>276014.7547</v>
      </c>
      <c r="V391" s="46">
        <v>0.03</v>
      </c>
      <c r="W391" s="37">
        <f t="shared" si="58"/>
        <v>16078.5294</v>
      </c>
    </row>
    <row r="392" spans="1:23">
      <c r="A392" s="13" t="s">
        <v>776</v>
      </c>
      <c r="B392" s="48" t="s">
        <v>777</v>
      </c>
      <c r="C392" s="50"/>
      <c r="D392" s="50"/>
      <c r="E392" s="47" t="s">
        <v>3</v>
      </c>
      <c r="F392" s="16" t="s">
        <v>47</v>
      </c>
      <c r="G392" s="17">
        <v>6594.5</v>
      </c>
      <c r="H392" s="52"/>
      <c r="I392" s="53">
        <f t="shared" si="49"/>
        <v>0.00039294607540735</v>
      </c>
      <c r="J392" s="17">
        <f t="shared" si="50"/>
        <v>141.418463327362</v>
      </c>
      <c r="K392" s="16" t="s">
        <v>883</v>
      </c>
      <c r="L392" s="16" t="s">
        <v>954</v>
      </c>
      <c r="M392" s="35" t="s">
        <v>91</v>
      </c>
      <c r="N392" s="36">
        <v>10</v>
      </c>
      <c r="O392" s="37">
        <f t="shared" si="51"/>
        <v>3837.999</v>
      </c>
      <c r="P392" s="37">
        <f t="shared" si="52"/>
        <v>639.6665</v>
      </c>
      <c r="Q392" s="37">
        <f t="shared" si="53"/>
        <v>639.6665</v>
      </c>
      <c r="R392" s="37">
        <f t="shared" si="54"/>
        <v>639.6665</v>
      </c>
      <c r="S392" s="37">
        <f t="shared" si="55"/>
        <v>639.6665</v>
      </c>
      <c r="T392" s="37">
        <f t="shared" si="56"/>
        <v>6396.665</v>
      </c>
      <c r="U392" s="45">
        <f t="shared" si="57"/>
        <v>197.834999999999</v>
      </c>
      <c r="V392" s="46">
        <v>0.03</v>
      </c>
      <c r="W392" s="37">
        <f t="shared" si="58"/>
        <v>197.835</v>
      </c>
    </row>
    <row r="393" spans="1:23">
      <c r="A393" s="13" t="s">
        <v>778</v>
      </c>
      <c r="B393" s="48" t="s">
        <v>779</v>
      </c>
      <c r="C393" s="50"/>
      <c r="D393" s="50"/>
      <c r="E393" s="49" t="s">
        <v>3</v>
      </c>
      <c r="F393" s="16" t="s">
        <v>14</v>
      </c>
      <c r="G393" s="17">
        <v>55000</v>
      </c>
      <c r="H393" s="54"/>
      <c r="I393" s="53">
        <f t="shared" si="49"/>
        <v>0.00327728169647498</v>
      </c>
      <c r="J393" s="17">
        <f t="shared" si="50"/>
        <v>1179.47008613313</v>
      </c>
      <c r="K393" s="16" t="s">
        <v>883</v>
      </c>
      <c r="L393" s="16" t="s">
        <v>954</v>
      </c>
      <c r="M393" s="35" t="s">
        <v>91</v>
      </c>
      <c r="N393" s="36">
        <v>10</v>
      </c>
      <c r="O393" s="37">
        <f t="shared" si="51"/>
        <v>32010</v>
      </c>
      <c r="P393" s="37">
        <f t="shared" si="52"/>
        <v>5335</v>
      </c>
      <c r="Q393" s="37">
        <f t="shared" si="53"/>
        <v>5335</v>
      </c>
      <c r="R393" s="37">
        <f t="shared" si="54"/>
        <v>5335</v>
      </c>
      <c r="S393" s="37">
        <f t="shared" si="55"/>
        <v>5335</v>
      </c>
      <c r="T393" s="37">
        <f t="shared" si="56"/>
        <v>53350</v>
      </c>
      <c r="U393" s="45">
        <f t="shared" si="57"/>
        <v>1650</v>
      </c>
      <c r="V393" s="46">
        <v>0.03</v>
      </c>
      <c r="W393" s="37">
        <f t="shared" si="58"/>
        <v>1650</v>
      </c>
    </row>
    <row r="394" spans="1:23">
      <c r="A394" s="13" t="s">
        <v>780</v>
      </c>
      <c r="B394" s="48" t="s">
        <v>955</v>
      </c>
      <c r="C394" s="50"/>
      <c r="D394" s="50"/>
      <c r="E394" s="29"/>
      <c r="F394" s="16"/>
      <c r="G394" s="17">
        <v>165000</v>
      </c>
      <c r="H394" s="51">
        <f>SUM(G394:G398)</f>
        <v>359892.8</v>
      </c>
      <c r="I394" s="50"/>
      <c r="J394" s="50"/>
      <c r="K394" s="16"/>
      <c r="L394" s="16"/>
      <c r="M394" s="35"/>
      <c r="N394" s="36"/>
      <c r="O394" s="37"/>
      <c r="P394" s="37"/>
      <c r="Q394" s="37"/>
      <c r="R394" s="37"/>
      <c r="S394" s="37"/>
      <c r="T394" s="37"/>
      <c r="U394" s="37"/>
      <c r="V394" s="46"/>
      <c r="W394" s="37"/>
    </row>
    <row r="395" spans="1:23">
      <c r="A395" s="13" t="s">
        <v>784</v>
      </c>
      <c r="B395" s="48" t="s">
        <v>956</v>
      </c>
      <c r="C395" s="50"/>
      <c r="D395" s="50"/>
      <c r="E395" s="49"/>
      <c r="F395" s="16"/>
      <c r="G395" s="17">
        <v>2800</v>
      </c>
      <c r="H395" s="52"/>
      <c r="I395" s="50"/>
      <c r="J395" s="50"/>
      <c r="K395" s="16"/>
      <c r="L395" s="16"/>
      <c r="M395" s="35"/>
      <c r="N395" s="36"/>
      <c r="O395" s="37"/>
      <c r="P395" s="37"/>
      <c r="Q395" s="37"/>
      <c r="R395" s="37"/>
      <c r="S395" s="37"/>
      <c r="T395" s="37"/>
      <c r="U395" s="37"/>
      <c r="V395" s="46"/>
      <c r="W395" s="37"/>
    </row>
    <row r="396" spans="1:23">
      <c r="A396" s="13" t="s">
        <v>787</v>
      </c>
      <c r="B396" s="48" t="s">
        <v>957</v>
      </c>
      <c r="C396" s="50"/>
      <c r="D396" s="50"/>
      <c r="E396" s="29"/>
      <c r="F396" s="16"/>
      <c r="G396" s="17">
        <v>186792.8</v>
      </c>
      <c r="H396" s="52"/>
      <c r="I396" s="50"/>
      <c r="J396" s="50"/>
      <c r="K396" s="16"/>
      <c r="L396" s="16"/>
      <c r="M396" s="35"/>
      <c r="N396" s="36"/>
      <c r="O396" s="37"/>
      <c r="P396" s="37"/>
      <c r="Q396" s="37"/>
      <c r="R396" s="37"/>
      <c r="S396" s="37"/>
      <c r="T396" s="37"/>
      <c r="U396" s="37"/>
      <c r="V396" s="46"/>
      <c r="W396" s="37"/>
    </row>
    <row r="397" spans="1:23">
      <c r="A397" s="13" t="s">
        <v>788</v>
      </c>
      <c r="B397" s="48" t="s">
        <v>958</v>
      </c>
      <c r="C397" s="50"/>
      <c r="D397" s="50"/>
      <c r="E397" s="47"/>
      <c r="F397" s="16"/>
      <c r="G397" s="17">
        <v>2800</v>
      </c>
      <c r="H397" s="52"/>
      <c r="I397" s="50"/>
      <c r="J397" s="50"/>
      <c r="K397" s="16"/>
      <c r="L397" s="16"/>
      <c r="M397" s="35"/>
      <c r="N397" s="36"/>
      <c r="O397" s="37"/>
      <c r="P397" s="37"/>
      <c r="Q397" s="37"/>
      <c r="R397" s="37"/>
      <c r="S397" s="37"/>
      <c r="T397" s="37"/>
      <c r="U397" s="37"/>
      <c r="V397" s="46"/>
      <c r="W397" s="37"/>
    </row>
    <row r="398" spans="1:23">
      <c r="A398" s="13" t="s">
        <v>789</v>
      </c>
      <c r="B398" s="48" t="s">
        <v>959</v>
      </c>
      <c r="C398" s="50"/>
      <c r="D398" s="50"/>
      <c r="E398" s="49"/>
      <c r="F398" s="16"/>
      <c r="G398" s="17">
        <v>2500</v>
      </c>
      <c r="H398" s="52"/>
      <c r="I398" s="50"/>
      <c r="J398" s="50"/>
      <c r="K398" s="16"/>
      <c r="L398" s="16"/>
      <c r="M398" s="35"/>
      <c r="N398" s="36"/>
      <c r="O398" s="37"/>
      <c r="P398" s="37"/>
      <c r="Q398" s="37"/>
      <c r="R398" s="37"/>
      <c r="S398" s="37"/>
      <c r="T398" s="37"/>
      <c r="U398" s="37"/>
      <c r="V398" s="46"/>
      <c r="W398" s="37"/>
    </row>
    <row r="399" spans="1:23">
      <c r="A399" s="55" t="s">
        <v>790</v>
      </c>
      <c r="B399" s="56" t="s">
        <v>960</v>
      </c>
      <c r="C399" s="50"/>
      <c r="D399" s="50"/>
      <c r="E399" s="57"/>
      <c r="F399" s="58"/>
      <c r="G399" s="59">
        <v>4000</v>
      </c>
      <c r="H399" s="52"/>
      <c r="I399" s="61"/>
      <c r="J399" s="61"/>
      <c r="K399" s="58"/>
      <c r="L399" s="58"/>
      <c r="M399" s="62"/>
      <c r="N399" s="63"/>
      <c r="O399" s="64"/>
      <c r="P399" s="64"/>
      <c r="Q399" s="64"/>
      <c r="R399" s="64"/>
      <c r="S399" s="64"/>
      <c r="T399" s="64"/>
      <c r="U399" s="64"/>
      <c r="V399" s="65"/>
      <c r="W399" s="64"/>
    </row>
    <row r="400" spans="1:23">
      <c r="A400" s="50"/>
      <c r="B400" s="60" t="s">
        <v>845</v>
      </c>
      <c r="C400" s="50"/>
      <c r="D400" s="50"/>
      <c r="E400" s="50"/>
      <c r="F400" s="50"/>
      <c r="G400" s="17">
        <f>SUM(G4:G399)</f>
        <v>28180972.81</v>
      </c>
      <c r="H400" s="17">
        <f t="shared" ref="H400:U400" si="59">SUM(H4:H399)</f>
        <v>17142093.75</v>
      </c>
      <c r="I400" s="17"/>
      <c r="J400" s="17">
        <f>SUM(J4:J399)</f>
        <v>359892.8</v>
      </c>
      <c r="K400" s="17"/>
      <c r="L400" s="17"/>
      <c r="M400" s="17"/>
      <c r="N400" s="17"/>
      <c r="O400" s="17">
        <f t="shared" si="59"/>
        <v>11403136.03465</v>
      </c>
      <c r="P400" s="17">
        <f t="shared" si="59"/>
        <v>1900522.67244167</v>
      </c>
      <c r="Q400" s="17">
        <f t="shared" si="59"/>
        <v>1900522.67244167</v>
      </c>
      <c r="R400" s="17">
        <f t="shared" si="59"/>
        <v>1900522.67244167</v>
      </c>
      <c r="S400" s="17">
        <f t="shared" si="59"/>
        <v>1900522.67244167</v>
      </c>
      <c r="T400" s="17">
        <f t="shared" si="59"/>
        <v>19005226.7244167</v>
      </c>
      <c r="U400" s="17">
        <f t="shared" si="59"/>
        <v>8811853.28558333</v>
      </c>
      <c r="V400" s="17"/>
      <c r="W400" s="17">
        <f>SUM(W4:W399)</f>
        <v>834512.4003</v>
      </c>
    </row>
    <row r="401" spans="16:23">
      <c r="P401" s="4">
        <f>'2017年固定资产折旧表'!J422-一期决算!P400</f>
        <v>14835.6400000008</v>
      </c>
      <c r="Q401" s="4">
        <f>'2018年固定资产折旧表'!I428-一期决算!Q400</f>
        <v>31674.1499999999</v>
      </c>
      <c r="R401" s="4">
        <f>'2019年固定资产折旧表'!I428-一期决算!R400</f>
        <v>41789.6199999996</v>
      </c>
      <c r="S401" s="4">
        <f>'2020年固定资产折旧表'!I433-一期决算!S400</f>
        <v>41094.7700000003</v>
      </c>
      <c r="T401" s="4">
        <f>'2020年固定资产折旧表'!J433-一期决算!T400</f>
        <v>273380.280000005</v>
      </c>
      <c r="U401" s="4">
        <f>'2020年固定资产折旧表'!K433-一期决算!U400</f>
        <v>180939.83</v>
      </c>
      <c r="V401" s="4">
        <f>'2019年固定资产折旧表'!L428-一期决算!V400</f>
        <v>0</v>
      </c>
      <c r="W401" s="4">
        <f>'2020年固定资产折旧表'!M433-一期决算!W400</f>
        <v>22716.0055</v>
      </c>
    </row>
  </sheetData>
  <autoFilter ref="A3:W401">
    <sortState ref="A3:W401">
      <sortCondition ref="E5:E378"/>
    </sortState>
    <extLst/>
  </autoFilter>
  <mergeCells count="3">
    <mergeCell ref="A1:U1"/>
    <mergeCell ref="H381:H393"/>
    <mergeCell ref="H394:H399"/>
  </mergeCells>
  <dataValidations count="2">
    <dataValidation type="list" allowBlank="1" showInputMessage="1" showErrorMessage="1" sqref="E4:E399">
      <formula1>Sheet2!$A$1:$K$1</formula1>
    </dataValidation>
    <dataValidation type="list" allowBlank="1" showInputMessage="1" showErrorMessage="1" sqref="F4:F399">
      <formula1>INDIRECT(E4)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Sheet2</vt:lpstr>
      <vt:lpstr>2017年固定资产折旧表</vt:lpstr>
      <vt:lpstr>2018年固定资产折旧表</vt:lpstr>
      <vt:lpstr>2019年固定资产折旧表</vt:lpstr>
      <vt:lpstr>2020年固定资产折旧表</vt:lpstr>
      <vt:lpstr>2021年固定资产折旧表</vt:lpstr>
      <vt:lpstr>2022年固定资产折旧表 </vt:lpstr>
      <vt:lpstr>一期决算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Administrator</cp:lastModifiedBy>
  <dcterms:created xsi:type="dcterms:W3CDTF">2006-09-16T00:00:00Z</dcterms:created>
  <dcterms:modified xsi:type="dcterms:W3CDTF">2023-05-15T03:06:27Z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